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G65" i="37" s="1"/>
  <c r="B66" i="37"/>
  <c r="C66" i="37"/>
  <c r="D66" i="37"/>
  <c r="G66" i="37"/>
  <c r="B67" i="37"/>
  <c r="B68" i="37"/>
  <c r="C68" i="37"/>
  <c r="D68" i="37"/>
  <c r="B69" i="37"/>
  <c r="C69" i="37"/>
  <c r="D69" i="37"/>
  <c r="B70" i="37"/>
  <c r="B71" i="37"/>
  <c r="C71" i="37"/>
  <c r="D71" i="37"/>
  <c r="G71" i="37"/>
  <c r="B72" i="37"/>
  <c r="C72" i="37"/>
  <c r="D72" i="37"/>
  <c r="G72" i="37"/>
  <c r="B73" i="37"/>
  <c r="C73" i="37"/>
  <c r="D73" i="37"/>
  <c r="G73" i="37" s="1"/>
  <c r="B74" i="37"/>
  <c r="C74" i="37"/>
  <c r="D74" i="37"/>
  <c r="G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G117" i="37"/>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G159" i="37" s="1"/>
  <c r="B160" i="37"/>
  <c r="C160" i="37"/>
  <c r="D160" i="37"/>
  <c r="G160" i="37" s="1"/>
  <c r="B161" i="37"/>
  <c r="B162" i="37"/>
  <c r="B163" i="37"/>
  <c r="C163" i="37"/>
  <c r="D163" i="37"/>
  <c r="G163" i="37"/>
  <c r="B164" i="37"/>
  <c r="C164" i="37"/>
  <c r="D164" i="37"/>
  <c r="G164" i="37"/>
  <c r="B165" i="37"/>
  <c r="C165" i="37"/>
  <c r="D165" i="37"/>
  <c r="G165" i="37"/>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C270" i="37"/>
  <c r="D270" i="37"/>
  <c r="B271" i="37"/>
  <c r="C271" i="37"/>
  <c r="D271" i="37"/>
  <c r="B272" i="37"/>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G293" i="37"/>
  <c r="B294" i="37"/>
  <c r="C294" i="37"/>
  <c r="D294" i="37"/>
  <c r="G294" i="37"/>
  <c r="B295" i="37"/>
  <c r="C295" i="37"/>
  <c r="D295" i="37"/>
  <c r="G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G363" i="37" s="1"/>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G385" i="37" s="1"/>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D435" i="37"/>
  <c r="B436" i="37"/>
  <c r="C436" i="37"/>
  <c r="D436" i="37"/>
  <c r="B437" i="37"/>
  <c r="C437" i="37"/>
  <c r="D437" i="37"/>
  <c r="B438" i="37"/>
  <c r="B439" i="37"/>
  <c r="C439" i="37"/>
  <c r="D439" i="37"/>
  <c r="B440" i="37"/>
  <c r="C440" i="37"/>
  <c r="D440" i="37"/>
  <c r="G440" i="37" s="1"/>
  <c r="B441" i="37"/>
  <c r="C441" i="37"/>
  <c r="D441" i="37"/>
  <c r="B442" i="37"/>
  <c r="C442" i="37"/>
  <c r="D442" i="37"/>
  <c r="G442" i="37" s="1"/>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B564" i="37"/>
  <c r="C564" i="37"/>
  <c r="D564" i="37"/>
  <c r="B565" i="37"/>
  <c r="B566" i="37"/>
  <c r="C566" i="37"/>
  <c r="D566" i="37"/>
  <c r="G566" i="37"/>
  <c r="B567" i="37"/>
  <c r="C567" i="37"/>
  <c r="D567" i="37"/>
  <c r="G567" i="37"/>
  <c r="B568" i="37"/>
  <c r="B569" i="37"/>
  <c r="C569" i="37"/>
  <c r="D569" i="37"/>
  <c r="B570" i="37"/>
  <c r="C570" i="37"/>
  <c r="D570" i="37"/>
  <c r="B571" i="37"/>
  <c r="B572" i="37"/>
  <c r="B573" i="37"/>
  <c r="C573" i="37"/>
  <c r="D573" i="37"/>
  <c r="B574" i="37"/>
  <c r="C574" i="37"/>
  <c r="D574" i="37"/>
  <c r="B575" i="37"/>
  <c r="C575" i="37"/>
  <c r="D575" i="37"/>
  <c r="B576" i="37"/>
  <c r="B577" i="37"/>
  <c r="C577" i="37"/>
  <c r="D577" i="37"/>
  <c r="G577" i="37"/>
  <c r="B578" i="37"/>
  <c r="B579" i="37"/>
  <c r="C579" i="37"/>
  <c r="D579" i="37"/>
  <c r="B580" i="37"/>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B605" i="37"/>
  <c r="C605" i="37"/>
  <c r="D605" i="37"/>
  <c r="B606" i="37"/>
  <c r="C606" i="37"/>
  <c r="D606" i="37"/>
  <c r="B607" i="37"/>
  <c r="C607" i="37"/>
  <c r="D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D618" i="37"/>
  <c r="G618" i="37"/>
  <c r="B619" i="37"/>
  <c r="C619" i="37"/>
  <c r="D619" i="37"/>
  <c r="G619" i="37"/>
  <c r="B620" i="37"/>
  <c r="B621" i="37"/>
  <c r="C621" i="37"/>
  <c r="D621" i="37"/>
  <c r="B622" i="37"/>
  <c r="C622" i="37"/>
  <c r="D622" i="37"/>
  <c r="B623" i="37"/>
  <c r="B624" i="37"/>
  <c r="C624" i="37"/>
  <c r="D624" i="37"/>
  <c r="G624" i="37"/>
  <c r="B625" i="37"/>
  <c r="C625" i="37"/>
  <c r="D625" i="37"/>
  <c r="G625" i="37"/>
  <c r="B626" i="37"/>
  <c r="B627" i="37"/>
  <c r="B628" i="37"/>
  <c r="C628" i="37"/>
  <c r="D628" i="37"/>
  <c r="G628" i="37"/>
  <c r="B629" i="37"/>
  <c r="C629" i="37"/>
  <c r="D629" i="37"/>
  <c r="G629" i="37"/>
  <c r="B630" i="37"/>
  <c r="B631" i="37"/>
  <c r="B632" i="37"/>
  <c r="B633" i="37"/>
  <c r="B634" i="37"/>
  <c r="B635" i="37"/>
  <c r="B636" i="37"/>
  <c r="B637" i="37"/>
  <c r="B638" i="37"/>
  <c r="C638" i="37"/>
  <c r="D638" i="37"/>
  <c r="G638" i="37" s="1"/>
  <c r="B639" i="37"/>
  <c r="C639" i="37"/>
  <c r="D639" i="37"/>
  <c r="G639" i="37"/>
  <c r="B640" i="37"/>
  <c r="C640" i="37"/>
  <c r="D640" i="37"/>
  <c r="G640" i="37" s="1"/>
  <c r="B641" i="37"/>
  <c r="C641" i="37"/>
  <c r="D641" i="37"/>
  <c r="G641" i="37" s="1"/>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G981" i="37" s="1"/>
  <c r="C981" i="37"/>
  <c r="D981" i="37"/>
  <c r="B982" i="37"/>
  <c r="G982" i="37" s="1"/>
  <c r="C982" i="37"/>
  <c r="D982" i="37"/>
  <c r="B983" i="37"/>
  <c r="B984" i="37"/>
  <c r="B985" i="37"/>
  <c r="G985" i="37" s="1"/>
  <c r="C985" i="37"/>
  <c r="D985" i="37"/>
  <c r="B986" i="37"/>
  <c r="C986" i="37"/>
  <c r="D986" i="37"/>
  <c r="B987" i="37"/>
  <c r="G987" i="37" s="1"/>
  <c r="C987" i="37"/>
  <c r="D987" i="37"/>
  <c r="B988" i="37"/>
  <c r="G988" i="37" s="1"/>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C1008" i="37"/>
  <c r="D1008" i="37"/>
  <c r="B1009" i="37"/>
  <c r="G1009" i="37" s="1"/>
  <c r="C1009" i="37"/>
  <c r="D1009" i="37"/>
  <c r="B1010" i="37"/>
  <c r="G1010" i="37" s="1"/>
  <c r="C1010" i="37"/>
  <c r="D1010" i="37"/>
  <c r="B1011" i="37"/>
  <c r="G1011" i="37" s="1"/>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G1019" i="37" s="1"/>
  <c r="B1020" i="37"/>
  <c r="C1020" i="37"/>
  <c r="D1020" i="37"/>
  <c r="B1021" i="37"/>
  <c r="C1021" i="37"/>
  <c r="D1021" i="37"/>
  <c r="G1021" i="37" s="1"/>
  <c r="B1022" i="37"/>
  <c r="C1022" i="37"/>
  <c r="D1022" i="37"/>
  <c r="B1023" i="37"/>
  <c r="B1024" i="37"/>
  <c r="C1024" i="37"/>
  <c r="D1024" i="37"/>
  <c r="G1024" i="37"/>
  <c r="B1025" i="37"/>
  <c r="C1025" i="37"/>
  <c r="D1025" i="37"/>
  <c r="G1025" i="37"/>
  <c r="B1026" i="37"/>
  <c r="C1026" i="37"/>
  <c r="D1026" i="37"/>
  <c r="G1026" i="37" s="1"/>
  <c r="B1027" i="37"/>
  <c r="B1028" i="37"/>
  <c r="G1028" i="37" s="1"/>
  <c r="C1028" i="37"/>
  <c r="D1028" i="37"/>
  <c r="B1029" i="37"/>
  <c r="G1029" i="37" s="1"/>
  <c r="C1029" i="37"/>
  <c r="D1029" i="37"/>
  <c r="B1030" i="37"/>
  <c r="G1030" i="37" s="1"/>
  <c r="C1030" i="37"/>
  <c r="D1030" i="37"/>
  <c r="B1031" i="37"/>
  <c r="G1031" i="37" s="1"/>
  <c r="C1031" i="37"/>
  <c r="D1031" i="37"/>
  <c r="B1032" i="37"/>
  <c r="G1032" i="37" s="1"/>
  <c r="C1032" i="37"/>
  <c r="D1032" i="37"/>
  <c r="B1033" i="37"/>
  <c r="G1033" i="37" s="1"/>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D1042" i="37"/>
  <c r="G1042" i="37" s="1"/>
  <c r="B1043" i="37"/>
  <c r="C1043" i="37"/>
  <c r="D1043" i="37"/>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G1054" i="37" s="1"/>
  <c r="B1055" i="37"/>
  <c r="C1055" i="37"/>
  <c r="D1055" i="37"/>
  <c r="B1056" i="37"/>
  <c r="C1056" i="37"/>
  <c r="D1056" i="37"/>
  <c r="G1056" i="37" s="1"/>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G1077" i="37" s="1"/>
  <c r="C1077" i="37"/>
  <c r="D1077" i="37"/>
  <c r="B1078" i="37"/>
  <c r="G1078" i="37" s="1"/>
  <c r="C1078" i="37"/>
  <c r="D1078" i="37"/>
  <c r="B1079" i="37"/>
  <c r="G1079" i="37" s="1"/>
  <c r="C1079" i="37"/>
  <c r="D1079" i="37"/>
  <c r="B1080" i="37"/>
  <c r="G1080" i="37" s="1"/>
  <c r="C1080" i="37"/>
  <c r="D1080" i="37"/>
  <c r="B1081" i="37"/>
  <c r="G1081" i="37" s="1"/>
  <c r="C1081" i="37"/>
  <c r="D1081" i="37"/>
  <c r="B1082" i="37"/>
  <c r="G1082" i="37" s="1"/>
  <c r="C1082" i="37"/>
  <c r="D1082" i="37"/>
  <c r="B1083" i="37"/>
  <c r="G1083" i="37" s="1"/>
  <c r="C1083" i="37"/>
  <c r="D1083" i="37"/>
  <c r="B1084" i="37"/>
  <c r="G1084" i="37" s="1"/>
  <c r="C1084" i="37"/>
  <c r="D1084" i="37"/>
  <c r="B1085" i="37"/>
  <c r="G1085" i="37" s="1"/>
  <c r="C1085" i="37"/>
  <c r="D1085" i="37"/>
  <c r="B1086" i="37"/>
  <c r="G1086" i="37" s="1"/>
  <c r="C1086" i="37"/>
  <c r="D1086" i="37"/>
  <c r="B1087" i="37"/>
  <c r="G1087" i="37" s="1"/>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G1109" i="37" s="1"/>
  <c r="B1110" i="37"/>
  <c r="C1110" i="37"/>
  <c r="D1110" i="37"/>
  <c r="B1111" i="37"/>
  <c r="C1111" i="37"/>
  <c r="D1111" i="37"/>
  <c r="G1111" i="37" s="1"/>
  <c r="B1112" i="37"/>
  <c r="B1113" i="37"/>
  <c r="G1113" i="37" s="1"/>
  <c r="C1113" i="37"/>
  <c r="D1113" i="37"/>
  <c r="B1114" i="37"/>
  <c r="G1114" i="37" s="1"/>
  <c r="C1114" i="37"/>
  <c r="D1114" i="37"/>
  <c r="B1115" i="37"/>
  <c r="G1115" i="37" s="1"/>
  <c r="C1115" i="37"/>
  <c r="D1115" i="37"/>
  <c r="B1116" i="37"/>
  <c r="B1117" i="37"/>
  <c r="C1117" i="37"/>
  <c r="D1117" i="37"/>
  <c r="G1117" i="37"/>
  <c r="B1118" i="37"/>
  <c r="C1118" i="37"/>
  <c r="D1118" i="37"/>
  <c r="G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G1125" i="37" s="1"/>
  <c r="C1125" i="37"/>
  <c r="D1125" i="37"/>
  <c r="B1126" i="37"/>
  <c r="G1126" i="37" s="1"/>
  <c r="C1126" i="37"/>
  <c r="D1126" i="37"/>
  <c r="B1127" i="37"/>
  <c r="G1127" i="37" s="1"/>
  <c r="C1127" i="37"/>
  <c r="D1127" i="37"/>
  <c r="B1128" i="37"/>
  <c r="C1128" i="37"/>
  <c r="D1128" i="37"/>
  <c r="B1129" i="37"/>
  <c r="C1129" i="37"/>
  <c r="D1129" i="37"/>
  <c r="B1130" i="37"/>
  <c r="C1130" i="37"/>
  <c r="D1130" i="37"/>
  <c r="B1131" i="37"/>
  <c r="C1131" i="37"/>
  <c r="G1131" i="37" s="1"/>
  <c r="D1131" i="37"/>
  <c r="B1132" i="37"/>
  <c r="C1132" i="37"/>
  <c r="D1132" i="37"/>
  <c r="B1133" i="37"/>
  <c r="C1133" i="37"/>
  <c r="D1133" i="37"/>
  <c r="B1134" i="37"/>
  <c r="B1135" i="37"/>
  <c r="C1135" i="37"/>
  <c r="D1135" i="37"/>
  <c r="G1135" i="37"/>
  <c r="B1136" i="37"/>
  <c r="C1136" i="37"/>
  <c r="D1136" i="37"/>
  <c r="G1136" i="37"/>
  <c r="B1137" i="37"/>
  <c r="C1137" i="37"/>
  <c r="D1137" i="37"/>
  <c r="G1137" i="37"/>
  <c r="B1138" i="37"/>
  <c r="B1139" i="37"/>
  <c r="B1140" i="37"/>
  <c r="B1141" i="37"/>
  <c r="C1141" i="37"/>
  <c r="D1141" i="37"/>
  <c r="B1142" i="37"/>
  <c r="C1142" i="37"/>
  <c r="D1142" i="37"/>
  <c r="B1143" i="37"/>
  <c r="B1144" i="37"/>
  <c r="C1144" i="37"/>
  <c r="D1144" i="37"/>
  <c r="G1144" i="37"/>
  <c r="B1145" i="37"/>
  <c r="C1145" i="37"/>
  <c r="D1145" i="37"/>
  <c r="G1145" i="37"/>
  <c r="B1146" i="37"/>
  <c r="C1146" i="37"/>
  <c r="D1146" i="37"/>
  <c r="G1146" i="37"/>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G1190" i="37" s="1"/>
  <c r="D1190" i="37"/>
  <c r="B1191" i="37"/>
  <c r="C1191" i="37"/>
  <c r="D1191" i="37"/>
  <c r="B1192" i="37"/>
  <c r="C1192" i="37"/>
  <c r="D1192" i="37"/>
  <c r="B1193" i="37"/>
  <c r="C1193" i="37"/>
  <c r="D1193" i="37"/>
  <c r="B1194" i="37"/>
  <c r="C1194" i="37"/>
  <c r="G1194" i="37" s="1"/>
  <c r="D1194" i="37"/>
  <c r="B1195" i="37"/>
  <c r="C1195" i="37"/>
  <c r="D1195" i="37"/>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B1206" i="37"/>
  <c r="C1206" i="37"/>
  <c r="G1206" i="37" s="1"/>
  <c r="D1206" i="37"/>
  <c r="B1207" i="37"/>
  <c r="C1207" i="37"/>
  <c r="D1207" i="37"/>
  <c r="B1208" i="37"/>
  <c r="B1209" i="37"/>
  <c r="C1209" i="37"/>
  <c r="D1209" i="37"/>
  <c r="B1210" i="37"/>
  <c r="G1210" i="37" s="1"/>
  <c r="C1210" i="37"/>
  <c r="D1210" i="37"/>
  <c r="B1211" i="37"/>
  <c r="G1211" i="37" s="1"/>
  <c r="C1211" i="37"/>
  <c r="D1211" i="37"/>
  <c r="B1212" i="37"/>
  <c r="B1213" i="37"/>
  <c r="C1213" i="37"/>
  <c r="D1213" i="37"/>
  <c r="G1213" i="37"/>
  <c r="B1214" i="37"/>
  <c r="C1214" i="37"/>
  <c r="D1214" i="37"/>
  <c r="G1214" i="37" s="1"/>
  <c r="B1215" i="37"/>
  <c r="C1215" i="37"/>
  <c r="D1215" i="37"/>
  <c r="G1215" i="37"/>
  <c r="B1216" i="37"/>
  <c r="C1216" i="37"/>
  <c r="D1216" i="37"/>
  <c r="G1216" i="37"/>
  <c r="B1217" i="37"/>
  <c r="C1217" i="37"/>
  <c r="D1217" i="37"/>
  <c r="G1217" i="37" s="1"/>
  <c r="B1218" i="37"/>
  <c r="C1218" i="37"/>
  <c r="D1218" i="37"/>
  <c r="G1218" i="37"/>
  <c r="B1219" i="37"/>
  <c r="B1220" i="37"/>
  <c r="B1221" i="37"/>
  <c r="C1221" i="37"/>
  <c r="G1221" i="37" s="1"/>
  <c r="D1221" i="37"/>
  <c r="B1222" i="37"/>
  <c r="C1222" i="37"/>
  <c r="D1222" i="37"/>
  <c r="B1223" i="37"/>
  <c r="C1223" i="37"/>
  <c r="G1223" i="37" s="1"/>
  <c r="D1223" i="37"/>
  <c r="B1224" i="37"/>
  <c r="C1224" i="37"/>
  <c r="D1224" i="37"/>
  <c r="B1225" i="37"/>
  <c r="C1225" i="37"/>
  <c r="D1225" i="37"/>
  <c r="B1226" i="37"/>
  <c r="C1226" i="37"/>
  <c r="D1226" i="37"/>
  <c r="B1227" i="37"/>
  <c r="C1227" i="37"/>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G1251" i="37" s="1"/>
  <c r="D1251" i="37"/>
  <c r="B1252" i="37"/>
  <c r="C1252" i="37"/>
  <c r="D1252" i="37"/>
  <c r="H1252" i="37" s="1"/>
  <c r="B1253" i="37"/>
  <c r="C1253" i="37"/>
  <c r="G1253" i="37" s="1"/>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G1261" i="37" s="1"/>
  <c r="D1261" i="37"/>
  <c r="B1262" i="37"/>
  <c r="C1262" i="37"/>
  <c r="D1262" i="37"/>
  <c r="B1263" i="37"/>
  <c r="C1263" i="37"/>
  <c r="G1263" i="37" s="1"/>
  <c r="D1263" i="37"/>
  <c r="B1264" i="37"/>
  <c r="C1264" i="37"/>
  <c r="D1264" i="37"/>
  <c r="B1265" i="37"/>
  <c r="C1265" i="37"/>
  <c r="G1265" i="37" s="1"/>
  <c r="D1265" i="37"/>
  <c r="B1266" i="37"/>
  <c r="C1266" i="37"/>
  <c r="D1266" i="37"/>
  <c r="B1267" i="37"/>
  <c r="C1267" i="37"/>
  <c r="G1267" i="37" s="1"/>
  <c r="D1267" i="37"/>
  <c r="B1268" i="37"/>
  <c r="C1268" i="37"/>
  <c r="D1268" i="37"/>
  <c r="B1269" i="37"/>
  <c r="C1269" i="37"/>
  <c r="G1269" i="37" s="1"/>
  <c r="D1269" i="37"/>
  <c r="B1270" i="37"/>
  <c r="C1270" i="37"/>
  <c r="D1270" i="37"/>
  <c r="B1271" i="37"/>
  <c r="C1271" i="37"/>
  <c r="G1271" i="37" s="1"/>
  <c r="D1271" i="37"/>
  <c r="B1272" i="37"/>
  <c r="C1272" i="37"/>
  <c r="D1272" i="37"/>
  <c r="B1273" i="37"/>
  <c r="C1273" i="37"/>
  <c r="G1273" i="37" s="1"/>
  <c r="D1273" i="37"/>
  <c r="B1274" i="37"/>
  <c r="C1274" i="37"/>
  <c r="D1274" i="37"/>
  <c r="B1275" i="37"/>
  <c r="C1275" i="37"/>
  <c r="G1275" i="37" s="1"/>
  <c r="D1275" i="37"/>
  <c r="B1276" i="37"/>
  <c r="C1276" i="37"/>
  <c r="D1276" i="37"/>
  <c r="B1277" i="37"/>
  <c r="C1277" i="37"/>
  <c r="G1277" i="37" s="1"/>
  <c r="D1277" i="37"/>
  <c r="B1278" i="37"/>
  <c r="C1278" i="37"/>
  <c r="D1278" i="37"/>
  <c r="B1279" i="37"/>
  <c r="C1279" i="37"/>
  <c r="G1279" i="37" s="1"/>
  <c r="D1279" i="37"/>
  <c r="B1280" i="37"/>
  <c r="C1280" i="37"/>
  <c r="D1280" i="37"/>
  <c r="B1281" i="37"/>
  <c r="C1281" i="37"/>
  <c r="G1281" i="37" s="1"/>
  <c r="D1281" i="37"/>
  <c r="B1282" i="37"/>
  <c r="C1282" i="37"/>
  <c r="D1282" i="37"/>
  <c r="B1283" i="37"/>
  <c r="C1283" i="37"/>
  <c r="G1283" i="37" s="1"/>
  <c r="D1283" i="37"/>
  <c r="B1284" i="37"/>
  <c r="C1284" i="37"/>
  <c r="D1284" i="37"/>
  <c r="B1285" i="37"/>
  <c r="C1285" i="37"/>
  <c r="G1285" i="37" s="1"/>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G1297" i="37" s="1"/>
  <c r="D1297" i="37"/>
  <c r="B1298" i="37"/>
  <c r="C1298" i="37"/>
  <c r="D1298" i="37"/>
  <c r="B1299" i="37"/>
  <c r="C1299" i="37"/>
  <c r="G1299" i="37" s="1"/>
  <c r="D1299" i="37"/>
  <c r="B1300" i="37"/>
  <c r="C1300" i="37"/>
  <c r="D1300" i="37"/>
  <c r="B1301" i="37"/>
  <c r="C1301" i="37"/>
  <c r="G1301" i="37" s="1"/>
  <c r="D1301" i="37"/>
  <c r="B1302" i="37"/>
  <c r="C1302" i="37"/>
  <c r="D1302" i="37"/>
  <c r="B1303" i="37"/>
  <c r="C1303" i="37"/>
  <c r="G1303" i="37" s="1"/>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G1320" i="37" s="1"/>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H1335" i="37" s="1"/>
  <c r="D1335" i="37"/>
  <c r="B1336" i="37"/>
  <c r="B1337" i="37"/>
  <c r="C1337" i="37"/>
  <c r="G1337" i="37" s="1"/>
  <c r="D1337" i="37"/>
  <c r="B1338" i="37"/>
  <c r="C1338" i="37"/>
  <c r="D1338" i="37"/>
  <c r="B1339" i="37"/>
  <c r="C1339" i="37"/>
  <c r="G1339" i="37" s="1"/>
  <c r="D1339" i="37"/>
  <c r="B1340" i="37"/>
  <c r="C1340" i="37"/>
  <c r="D1340" i="37"/>
  <c r="B1341" i="37"/>
  <c r="C1341" i="37"/>
  <c r="G1341" i="37" s="1"/>
  <c r="D1341" i="37"/>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B1359" i="37"/>
  <c r="C1359" i="37"/>
  <c r="H1359" i="37" s="1"/>
  <c r="D1359" i="37"/>
  <c r="B1360" i="37"/>
  <c r="C1360" i="37"/>
  <c r="D1360" i="37"/>
  <c r="B1361" i="37"/>
  <c r="C1361" i="37"/>
  <c r="D1361" i="37"/>
  <c r="B1362" i="37"/>
  <c r="C1362" i="37"/>
  <c r="D1362" i="37"/>
  <c r="B1363" i="37"/>
  <c r="C1363" i="37"/>
  <c r="H1363" i="37" s="1"/>
  <c r="D1363" i="37"/>
  <c r="B1364" i="37"/>
  <c r="B1365" i="37"/>
  <c r="C1365" i="37"/>
  <c r="G1365" i="37" s="1"/>
  <c r="D1365" i="37"/>
  <c r="B1366" i="37"/>
  <c r="C1366" i="37"/>
  <c r="D1366" i="37"/>
  <c r="B1367" i="37"/>
  <c r="C1367" i="37"/>
  <c r="G1367" i="37" s="1"/>
  <c r="D1367" i="37"/>
  <c r="B1368" i="37"/>
  <c r="C1368" i="37"/>
  <c r="D1368" i="37"/>
  <c r="B1369" i="37"/>
  <c r="C1369" i="37"/>
  <c r="G1369" i="37" s="1"/>
  <c r="D1369" i="37"/>
  <c r="B1370" i="37"/>
  <c r="C1370" i="37"/>
  <c r="D1370" i="37"/>
  <c r="B1371" i="37"/>
  <c r="B1372" i="37"/>
  <c r="B1373" i="37"/>
  <c r="C1373" i="37"/>
  <c r="D1373" i="37"/>
  <c r="G1373" i="37"/>
  <c r="B1374" i="37"/>
  <c r="C1374" i="37"/>
  <c r="D1374" i="37"/>
  <c r="G1374" i="37"/>
  <c r="B1375" i="37"/>
  <c r="C1375" i="37"/>
  <c r="D1375" i="37"/>
  <c r="G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D1395" i="37"/>
  <c r="G1395" i="37"/>
  <c r="B1396" i="37"/>
  <c r="B1397" i="37"/>
  <c r="B1398" i="37"/>
  <c r="C1398" i="37"/>
  <c r="D1398" i="37"/>
  <c r="G1398" i="37"/>
  <c r="B1399" i="37"/>
  <c r="C1399" i="37"/>
  <c r="D1399" i="37"/>
  <c r="G1399" i="37"/>
  <c r="B1400" i="37"/>
  <c r="B1401" i="37"/>
  <c r="G1401" i="37" s="1"/>
  <c r="C1401" i="37"/>
  <c r="D1401" i="37"/>
  <c r="B1402" i="37"/>
  <c r="C1402" i="37"/>
  <c r="D1402" i="37"/>
  <c r="H1402" i="37" s="1"/>
  <c r="B1403" i="37"/>
  <c r="G1403" i="37" s="1"/>
  <c r="C1403" i="37"/>
  <c r="D1403" i="37"/>
  <c r="B1404" i="37"/>
  <c r="B1405" i="37"/>
  <c r="C1405" i="37"/>
  <c r="H1405" i="37" s="1"/>
  <c r="D1405" i="37"/>
  <c r="G1405" i="37"/>
  <c r="B1406" i="37"/>
  <c r="C1406" i="37"/>
  <c r="D1406" i="37"/>
  <c r="G1406" i="37"/>
  <c r="B1407" i="37"/>
  <c r="C1407" i="37"/>
  <c r="H1407" i="37" s="1"/>
  <c r="D1407" i="37"/>
  <c r="G1407" i="37"/>
  <c r="B1408" i="37"/>
  <c r="C1408" i="37"/>
  <c r="D1408" i="37"/>
  <c r="G1408" i="37"/>
  <c r="B1409" i="37"/>
  <c r="C1409" i="37"/>
  <c r="H1409" i="37" s="1"/>
  <c r="D1409" i="37"/>
  <c r="G1409" i="37"/>
  <c r="B1410" i="37"/>
  <c r="C1410" i="37"/>
  <c r="D1410" i="37"/>
  <c r="G1410" i="37"/>
  <c r="B1411" i="37"/>
  <c r="B1412" i="37"/>
  <c r="B1413" i="37"/>
  <c r="C1413" i="37"/>
  <c r="H1413" i="37" s="1"/>
  <c r="D1413" i="37"/>
  <c r="G1413" i="37"/>
  <c r="B1414" i="37"/>
  <c r="C1414" i="37"/>
  <c r="D1414" i="37"/>
  <c r="G1414" i="37"/>
  <c r="B1415" i="37"/>
  <c r="C1415" i="37"/>
  <c r="H1415" i="37" s="1"/>
  <c r="D1415" i="37"/>
  <c r="G1415" i="37"/>
  <c r="B1416" i="37"/>
  <c r="C1416" i="37"/>
  <c r="D1416" i="37"/>
  <c r="G1416" i="37"/>
  <c r="B1417" i="37"/>
  <c r="C1417" i="37"/>
  <c r="H1417" i="37" s="1"/>
  <c r="D1417" i="37"/>
  <c r="G1417" i="37"/>
  <c r="B1418" i="37"/>
  <c r="C1418" i="37"/>
  <c r="D1418" i="37"/>
  <c r="G1418" i="37"/>
  <c r="B1419" i="37"/>
  <c r="C1419" i="37"/>
  <c r="H1419" i="37" s="1"/>
  <c r="D1419" i="37"/>
  <c r="G1419" i="37"/>
  <c r="B1420" i="37"/>
  <c r="C1420" i="37"/>
  <c r="D1420" i="37"/>
  <c r="G1420" i="37"/>
  <c r="B1421" i="37"/>
  <c r="C1421" i="37"/>
  <c r="H1421" i="37" s="1"/>
  <c r="D1421" i="37"/>
  <c r="G1421" i="37"/>
  <c r="B1422" i="37"/>
  <c r="C1422" i="37"/>
  <c r="D1422" i="37"/>
  <c r="G1422" i="37"/>
  <c r="B1423" i="37"/>
  <c r="B1424" i="37"/>
  <c r="B1425" i="37"/>
  <c r="B1426" i="37"/>
  <c r="B1427" i="37"/>
  <c r="C1427" i="37"/>
  <c r="H1427" i="37" s="1"/>
  <c r="D1427" i="37"/>
  <c r="G1427" i="37"/>
  <c r="B1428" i="37"/>
  <c r="C1428" i="37"/>
  <c r="H1428" i="37" s="1"/>
  <c r="I1428" i="37" s="1"/>
  <c r="D1428" i="37"/>
  <c r="G1428" i="37"/>
  <c r="B1429" i="37"/>
  <c r="C1429" i="37"/>
  <c r="D1429" i="37"/>
  <c r="G1429" i="37"/>
  <c r="B1430" i="37"/>
  <c r="C1430" i="37"/>
  <c r="D1430" i="37"/>
  <c r="G1430" i="37"/>
  <c r="I1430" i="37" s="1"/>
  <c r="B1431" i="37"/>
  <c r="C1431" i="37"/>
  <c r="H1431" i="37" s="1"/>
  <c r="D1431" i="37"/>
  <c r="G1431" i="37"/>
  <c r="B1432" i="37"/>
  <c r="C1432" i="37"/>
  <c r="H1432" i="37" s="1"/>
  <c r="I1432" i="37" s="1"/>
  <c r="D1432" i="37"/>
  <c r="G1432" i="37"/>
  <c r="B1433" i="37"/>
  <c r="B1434" i="37"/>
  <c r="G1434" i="37" s="1"/>
  <c r="I1434" i="37" s="1"/>
  <c r="C1434" i="37"/>
  <c r="D1434" i="37"/>
  <c r="B1435" i="37"/>
  <c r="G1435" i="37" s="1"/>
  <c r="C1435" i="37"/>
  <c r="D1435" i="37"/>
  <c r="H1435" i="37" s="1"/>
  <c r="B1436" i="37"/>
  <c r="G1436" i="37" s="1"/>
  <c r="I1436" i="37" s="1"/>
  <c r="C1436" i="37"/>
  <c r="D1436" i="37"/>
  <c r="B1437" i="37"/>
  <c r="G1437" i="37" s="1"/>
  <c r="C1437" i="37"/>
  <c r="D1437" i="37"/>
  <c r="H1437" i="37" s="1"/>
  <c r="B1438" i="37"/>
  <c r="G1438" i="37" s="1"/>
  <c r="I1438" i="37" s="1"/>
  <c r="C1438" i="37"/>
  <c r="D1438" i="37"/>
  <c r="B1439" i="37"/>
  <c r="G1439" i="37" s="1"/>
  <c r="C1439" i="37"/>
  <c r="D1439" i="37"/>
  <c r="H1439" i="37" s="1"/>
  <c r="B1440" i="37"/>
  <c r="G1440" i="37" s="1"/>
  <c r="I1440" i="37" s="1"/>
  <c r="C1440" i="37"/>
  <c r="D1440" i="37"/>
  <c r="B1441" i="37"/>
  <c r="B1442" i="37"/>
  <c r="B1443" i="37"/>
  <c r="G1443" i="37" s="1"/>
  <c r="C1443" i="37"/>
  <c r="D1443" i="37"/>
  <c r="H1443" i="37" s="1"/>
  <c r="B1444" i="37"/>
  <c r="G1444" i="37" s="1"/>
  <c r="I1444" i="37" s="1"/>
  <c r="C1444" i="37"/>
  <c r="D1444" i="37"/>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G1475" i="37" s="1"/>
  <c r="C1475" i="37"/>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H1483" i="37" s="1"/>
  <c r="B1484" i="37"/>
  <c r="C1484" i="37"/>
  <c r="H1484" i="37" s="1"/>
  <c r="B1485" i="37"/>
  <c r="C1485" i="37"/>
  <c r="G1485" i="37" s="1"/>
  <c r="B1486" i="37"/>
  <c r="B1487" i="37"/>
  <c r="C1487" i="37"/>
  <c r="H1487" i="37" s="1"/>
  <c r="B1488" i="37"/>
  <c r="B1489" i="37"/>
  <c r="C1489" i="37"/>
  <c r="G1489" i="37" s="1"/>
  <c r="B1490" i="37"/>
  <c r="C1490" i="37"/>
  <c r="B1491" i="37"/>
  <c r="G1491" i="37" s="1"/>
  <c r="C1491" i="37"/>
  <c r="B1492" i="37"/>
  <c r="G1492" i="37" s="1"/>
  <c r="C1492" i="37"/>
  <c r="H1492" i="37" s="1"/>
  <c r="B1493" i="37"/>
  <c r="C1493" i="37"/>
  <c r="G1493" i="37"/>
  <c r="B1494" i="37"/>
  <c r="C1494" i="37"/>
  <c r="G1494" i="37" s="1"/>
  <c r="B1495" i="37"/>
  <c r="C1495" i="37"/>
  <c r="H1495" i="37" s="1"/>
  <c r="B1496" i="37"/>
  <c r="C1496" i="37"/>
  <c r="H1496" i="37" s="1"/>
  <c r="B1497" i="37"/>
  <c r="B1498" i="37"/>
  <c r="C1498" i="37"/>
  <c r="G1498" i="37" s="1"/>
  <c r="B1499" i="37"/>
  <c r="C1499" i="37"/>
  <c r="B1500" i="37"/>
  <c r="C1500" i="37"/>
  <c r="H1500" i="37" s="1"/>
  <c r="B1501" i="37"/>
  <c r="C1501" i="37"/>
  <c r="G1501" i="37" s="1"/>
  <c r="B1502" i="37"/>
  <c r="C1502" i="37"/>
  <c r="B1503" i="37"/>
  <c r="B1504" i="37"/>
  <c r="B1505" i="37"/>
  <c r="B1506" i="37"/>
  <c r="C1506" i="37"/>
  <c r="G1506" i="37" s="1"/>
  <c r="B1507" i="37"/>
  <c r="C1507" i="37"/>
  <c r="B1508" i="37"/>
  <c r="C1508" i="37"/>
  <c r="H1508" i="37" s="1"/>
  <c r="B1509" i="37"/>
  <c r="C1509" i="37"/>
  <c r="G1509" i="37" s="1"/>
  <c r="B1510" i="37"/>
  <c r="B1511" i="37"/>
  <c r="B1512" i="37"/>
  <c r="G1512" i="37" s="1"/>
  <c r="C1512" i="37"/>
  <c r="H1512" i="37" s="1"/>
  <c r="B1513" i="37"/>
  <c r="C1513" i="37"/>
  <c r="G1513" i="37"/>
  <c r="B1514" i="37"/>
  <c r="C1514" i="37"/>
  <c r="G1514" i="37" s="1"/>
  <c r="B1515" i="37"/>
  <c r="C1515" i="37"/>
  <c r="H1515" i="37" s="1"/>
  <c r="B1516" i="37"/>
  <c r="B1517" i="37"/>
  <c r="C1517" i="37"/>
  <c r="G1517" i="37"/>
  <c r="B1518" i="37"/>
  <c r="C1518" i="37"/>
  <c r="G1518" i="37" s="1"/>
  <c r="B1519" i="37"/>
  <c r="C1519" i="37"/>
  <c r="H1519" i="37" s="1"/>
  <c r="B1520" i="37"/>
  <c r="C1520" i="37"/>
  <c r="H1520" i="37" s="1"/>
  <c r="B1521" i="37"/>
  <c r="B1522" i="37"/>
  <c r="C1522" i="37"/>
  <c r="B1523" i="37"/>
  <c r="G1523" i="37" s="1"/>
  <c r="C1523" i="37"/>
  <c r="B1524" i="37"/>
  <c r="C1524" i="37"/>
  <c r="H1524" i="37" s="1"/>
  <c r="B1525" i="37"/>
  <c r="C1525" i="37"/>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G1545" i="37"/>
  <c r="B1546" i="37"/>
  <c r="B1547" i="37"/>
  <c r="G1547" i="37" s="1"/>
  <c r="C1547" i="37"/>
  <c r="B1548" i="37"/>
  <c r="G1548" i="37" s="1"/>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G1558" i="37" s="1"/>
  <c r="B1559" i="37"/>
  <c r="C1559" i="37"/>
  <c r="B1560" i="37"/>
  <c r="C1560" i="37"/>
  <c r="H1560" i="37" s="1"/>
  <c r="B1561" i="37"/>
  <c r="C1561" i="37"/>
  <c r="G1561" i="37" s="1"/>
  <c r="Q3" i="3"/>
  <c r="H1559" i="37"/>
  <c r="H1553" i="37"/>
  <c r="H1549" i="37"/>
  <c r="H1547" i="37"/>
  <c r="H1545" i="37"/>
  <c r="H1543" i="37"/>
  <c r="H1537" i="37"/>
  <c r="H1533" i="37"/>
  <c r="H1529" i="37"/>
  <c r="H1527" i="37"/>
  <c r="H1525" i="37"/>
  <c r="H1523" i="37"/>
  <c r="H1517" i="37"/>
  <c r="H1513" i="37"/>
  <c r="H1507" i="37"/>
  <c r="H1499" i="37"/>
  <c r="H1493" i="37"/>
  <c r="H1491" i="37"/>
  <c r="H1489" i="37"/>
  <c r="H1485" i="37"/>
  <c r="H1481" i="37"/>
  <c r="H1477" i="37"/>
  <c r="H1475" i="37"/>
  <c r="H1467" i="37"/>
  <c r="H1447" i="37"/>
  <c r="H1444" i="37"/>
  <c r="H1440" i="37"/>
  <c r="H1438" i="37"/>
  <c r="H1436" i="37"/>
  <c r="H1434" i="37"/>
  <c r="H1430" i="37"/>
  <c r="H1429" i="37"/>
  <c r="H1422" i="37"/>
  <c r="H1420" i="37"/>
  <c r="H1418" i="37"/>
  <c r="H1416" i="37"/>
  <c r="H1414" i="37"/>
  <c r="H1410" i="37"/>
  <c r="H1408" i="37"/>
  <c r="H1406" i="37"/>
  <c r="H1403"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B25" i="3" s="1"/>
  <c r="G26" i="3"/>
  <c r="E26" i="3"/>
  <c r="G27" i="3"/>
  <c r="H27" i="3"/>
  <c r="G28" i="3"/>
  <c r="H28" i="3"/>
  <c r="E28" i="3" s="1"/>
  <c r="G29" i="3"/>
  <c r="H29" i="3"/>
  <c r="E29" i="3"/>
  <c r="G31" i="3"/>
  <c r="H31" i="3"/>
  <c r="G32" i="3"/>
  <c r="H32" i="3"/>
  <c r="G33" i="3"/>
  <c r="H33" i="3"/>
  <c r="G34" i="3"/>
  <c r="H34" i="3"/>
  <c r="E34" i="3"/>
  <c r="G35" i="3"/>
  <c r="H35" i="3"/>
  <c r="G36" i="3"/>
  <c r="H36" i="3"/>
  <c r="G37" i="3"/>
  <c r="H37" i="3"/>
  <c r="E37" i="3" s="1"/>
  <c r="B37" i="3" s="1"/>
  <c r="G38" i="3"/>
  <c r="H38" i="3"/>
  <c r="E38" i="3"/>
  <c r="G39" i="3"/>
  <c r="H39" i="3"/>
  <c r="G40" i="3"/>
  <c r="H40" i="3"/>
  <c r="G41" i="3"/>
  <c r="H41" i="3"/>
  <c r="G42" i="3"/>
  <c r="H42" i="3"/>
  <c r="E42" i="3"/>
  <c r="G43" i="3"/>
  <c r="H43" i="3"/>
  <c r="G44" i="3"/>
  <c r="H44" i="3"/>
  <c r="G45" i="3"/>
  <c r="H45" i="3"/>
  <c r="E45" i="3" s="1"/>
  <c r="B45" i="3" s="1"/>
  <c r="G46" i="3"/>
  <c r="H46" i="3"/>
  <c r="E46" i="3"/>
  <c r="G47" i="3"/>
  <c r="H47" i="3"/>
  <c r="G48" i="3"/>
  <c r="H48" i="3"/>
  <c r="G49" i="3"/>
  <c r="H49" i="3"/>
  <c r="E49" i="3"/>
  <c r="B49" i="3" s="1"/>
  <c r="G50" i="3"/>
  <c r="H50" i="3"/>
  <c r="E50" i="3" s="1"/>
  <c r="G51" i="3"/>
  <c r="E51" i="3" s="1"/>
  <c r="H51" i="3"/>
  <c r="G52" i="3"/>
  <c r="H52" i="3"/>
  <c r="G53" i="3"/>
  <c r="H53" i="3"/>
  <c r="E53" i="3"/>
  <c r="B53" i="3" s="1"/>
  <c r="G54" i="3"/>
  <c r="H54" i="3"/>
  <c r="E54" i="3" s="1"/>
  <c r="G55" i="3"/>
  <c r="E55" i="3" s="1"/>
  <c r="H55" i="3"/>
  <c r="G56" i="3"/>
  <c r="H56" i="3"/>
  <c r="G57" i="3"/>
  <c r="H57" i="3"/>
  <c r="E57" i="3" s="1"/>
  <c r="B57" i="3" s="1"/>
  <c r="G58" i="3"/>
  <c r="H58" i="3"/>
  <c r="E58" i="3" s="1"/>
  <c r="G59" i="3"/>
  <c r="E59" i="3" s="1"/>
  <c r="H59" i="3"/>
  <c r="G60" i="3"/>
  <c r="H60" i="3"/>
  <c r="G61" i="3"/>
  <c r="H61" i="3"/>
  <c r="E61" i="3"/>
  <c r="B61" i="3" s="1"/>
  <c r="G62" i="3"/>
  <c r="H62" i="3"/>
  <c r="E62" i="3" s="1"/>
  <c r="G63" i="3"/>
  <c r="E63" i="3" s="1"/>
  <c r="H63" i="3"/>
  <c r="G64" i="3"/>
  <c r="H64" i="3"/>
  <c r="G65" i="3"/>
  <c r="H65" i="3"/>
  <c r="E65" i="3"/>
  <c r="B65" i="3" s="1"/>
  <c r="G66" i="3"/>
  <c r="H66" i="3"/>
  <c r="E66" i="3" s="1"/>
  <c r="G67" i="3"/>
  <c r="E67" i="3" s="1"/>
  <c r="H67" i="3"/>
  <c r="G68" i="3"/>
  <c r="H68" i="3"/>
  <c r="G69" i="3"/>
  <c r="H69" i="3"/>
  <c r="E69" i="3"/>
  <c r="B69" i="3" s="1"/>
  <c r="G70" i="3"/>
  <c r="H70" i="3"/>
  <c r="E70" i="3" s="1"/>
  <c r="G71" i="3"/>
  <c r="E71" i="3" s="1"/>
  <c r="H71" i="3"/>
  <c r="G72" i="3"/>
  <c r="H72" i="3"/>
  <c r="G73" i="3"/>
  <c r="H73" i="3"/>
  <c r="E73" i="3"/>
  <c r="B73" i="3" s="1"/>
  <c r="G74" i="3"/>
  <c r="H74" i="3"/>
  <c r="E74" i="3" s="1"/>
  <c r="G75" i="3"/>
  <c r="E75" i="3" s="1"/>
  <c r="H75" i="3"/>
  <c r="G76" i="3"/>
  <c r="H76" i="3"/>
  <c r="G77" i="3"/>
  <c r="H77" i="3"/>
  <c r="E77" i="3"/>
  <c r="B77" i="3" s="1"/>
  <c r="G78" i="3"/>
  <c r="H78" i="3"/>
  <c r="E78" i="3" s="1"/>
  <c r="G79" i="3"/>
  <c r="E79" i="3" s="1"/>
  <c r="H79" i="3"/>
  <c r="G80" i="3"/>
  <c r="H80" i="3"/>
  <c r="G81" i="3"/>
  <c r="H81" i="3"/>
  <c r="E81" i="3"/>
  <c r="B81" i="3" s="1"/>
  <c r="G82" i="3"/>
  <c r="H82" i="3"/>
  <c r="E82" i="3" s="1"/>
  <c r="G83" i="3"/>
  <c r="E83" i="3" s="1"/>
  <c r="H83" i="3"/>
  <c r="G84" i="3"/>
  <c r="H84" i="3"/>
  <c r="G85" i="3"/>
  <c r="H85" i="3"/>
  <c r="E85" i="3"/>
  <c r="B85" i="3" s="1"/>
  <c r="G86" i="3"/>
  <c r="H86" i="3"/>
  <c r="E86" i="3" s="1"/>
  <c r="G87" i="3"/>
  <c r="E87" i="3" s="1"/>
  <c r="H87" i="3"/>
  <c r="G88" i="3"/>
  <c r="E88" i="3" s="1"/>
  <c r="H88" i="3"/>
  <c r="G89" i="3"/>
  <c r="H89" i="3"/>
  <c r="E89" i="3"/>
  <c r="B89" i="3" s="1"/>
  <c r="G90" i="3"/>
  <c r="H90" i="3"/>
  <c r="E90" i="3" s="1"/>
  <c r="G91" i="3"/>
  <c r="E91" i="3" s="1"/>
  <c r="H91" i="3"/>
  <c r="G92" i="3"/>
  <c r="H92" i="3"/>
  <c r="G93" i="3"/>
  <c r="H93" i="3"/>
  <c r="E93" i="3"/>
  <c r="B93" i="3" s="1"/>
  <c r="G94" i="3"/>
  <c r="H94" i="3"/>
  <c r="E94" i="3" s="1"/>
  <c r="G95" i="3"/>
  <c r="E95" i="3" s="1"/>
  <c r="H95" i="3"/>
  <c r="G96" i="3"/>
  <c r="E96" i="3" s="1"/>
  <c r="H96" i="3"/>
  <c r="G97" i="3"/>
  <c r="H97" i="3"/>
  <c r="E97" i="3"/>
  <c r="B97" i="3" s="1"/>
  <c r="G98" i="3"/>
  <c r="H98" i="3"/>
  <c r="E98" i="3" s="1"/>
  <c r="G99" i="3"/>
  <c r="E99" i="3" s="1"/>
  <c r="H99" i="3"/>
  <c r="G100" i="3"/>
  <c r="H100" i="3"/>
  <c r="G101" i="3"/>
  <c r="H101" i="3"/>
  <c r="E101" i="3"/>
  <c r="B101" i="3" s="1"/>
  <c r="G102" i="3"/>
  <c r="H102" i="3"/>
  <c r="E102" i="3" s="1"/>
  <c r="G103" i="3"/>
  <c r="E103" i="3" s="1"/>
  <c r="H103" i="3"/>
  <c r="G104" i="3"/>
  <c r="E104" i="3" s="1"/>
  <c r="H104" i="3"/>
  <c r="G105" i="3"/>
  <c r="H105" i="3"/>
  <c r="E105" i="3"/>
  <c r="B105" i="3" s="1"/>
  <c r="G106" i="3"/>
  <c r="H106" i="3"/>
  <c r="E106" i="3" s="1"/>
  <c r="G107" i="3"/>
  <c r="E107" i="3" s="1"/>
  <c r="H107" i="3"/>
  <c r="G108" i="3"/>
  <c r="H108" i="3"/>
  <c r="G109" i="3"/>
  <c r="H109" i="3"/>
  <c r="E109" i="3"/>
  <c r="B109" i="3" s="1"/>
  <c r="G110" i="3"/>
  <c r="H110" i="3"/>
  <c r="E110" i="3" s="1"/>
  <c r="G111" i="3"/>
  <c r="E111" i="3" s="1"/>
  <c r="B111" i="3" s="1"/>
  <c r="H111" i="3"/>
  <c r="G112" i="3"/>
  <c r="E112" i="3" s="1"/>
  <c r="H112" i="3"/>
  <c r="G113" i="3"/>
  <c r="H113" i="3"/>
  <c r="E113" i="3"/>
  <c r="B113" i="3" s="1"/>
  <c r="G114" i="3"/>
  <c r="H114" i="3"/>
  <c r="E114" i="3" s="1"/>
  <c r="G115" i="3"/>
  <c r="E115" i="3" s="1"/>
  <c r="H115" i="3"/>
  <c r="G116" i="3"/>
  <c r="H116" i="3"/>
  <c r="G117" i="3"/>
  <c r="H117" i="3"/>
  <c r="E117" i="3"/>
  <c r="B117" i="3" s="1"/>
  <c r="G118" i="3"/>
  <c r="H118" i="3"/>
  <c r="E118" i="3" s="1"/>
  <c r="G119" i="3"/>
  <c r="E119" i="3" s="1"/>
  <c r="H119" i="3"/>
  <c r="G120" i="3"/>
  <c r="E120" i="3" s="1"/>
  <c r="H120" i="3"/>
  <c r="G121" i="3"/>
  <c r="H121" i="3"/>
  <c r="E121" i="3"/>
  <c r="B121" i="3" s="1"/>
  <c r="G122" i="3"/>
  <c r="H122" i="3"/>
  <c r="E122" i="3" s="1"/>
  <c r="G123" i="3"/>
  <c r="E123" i="3" s="1"/>
  <c r="H123" i="3"/>
  <c r="G124" i="3"/>
  <c r="H124" i="3"/>
  <c r="G125" i="3"/>
  <c r="H125" i="3"/>
  <c r="E125" i="3"/>
  <c r="B125" i="3" s="1"/>
  <c r="G126" i="3"/>
  <c r="H126" i="3"/>
  <c r="E126" i="3" s="1"/>
  <c r="G127" i="3"/>
  <c r="E127" i="3" s="1"/>
  <c r="B127" i="3" s="1"/>
  <c r="H127" i="3"/>
  <c r="G128" i="3"/>
  <c r="E128" i="3" s="1"/>
  <c r="H128" i="3"/>
  <c r="G129" i="3"/>
  <c r="H129" i="3"/>
  <c r="E129" i="3"/>
  <c r="B129" i="3" s="1"/>
  <c r="G130" i="3"/>
  <c r="H130" i="3"/>
  <c r="E130" i="3" s="1"/>
  <c r="G131" i="3"/>
  <c r="E131" i="3" s="1"/>
  <c r="H131" i="3"/>
  <c r="G132" i="3"/>
  <c r="H132" i="3"/>
  <c r="G133" i="3"/>
  <c r="H133" i="3"/>
  <c r="E133" i="3"/>
  <c r="B133" i="3" s="1"/>
  <c r="G134" i="3"/>
  <c r="H134" i="3"/>
  <c r="E134" i="3" s="1"/>
  <c r="G135" i="3"/>
  <c r="E135" i="3" s="1"/>
  <c r="H135" i="3"/>
  <c r="G136" i="3"/>
  <c r="E136" i="3" s="1"/>
  <c r="H136" i="3"/>
  <c r="G137" i="3"/>
  <c r="H137" i="3"/>
  <c r="E137" i="3"/>
  <c r="B137" i="3" s="1"/>
  <c r="G138" i="3"/>
  <c r="H138" i="3"/>
  <c r="E138" i="3" s="1"/>
  <c r="G140" i="3"/>
  <c r="H140" i="3"/>
  <c r="G141" i="3"/>
  <c r="H141" i="3"/>
  <c r="E141" i="3"/>
  <c r="B141" i="3" s="1"/>
  <c r="G142" i="3"/>
  <c r="H142" i="3"/>
  <c r="E142" i="3" s="1"/>
  <c r="G143" i="3"/>
  <c r="E143" i="3" s="1"/>
  <c r="H143" i="3"/>
  <c r="G144" i="3"/>
  <c r="E144" i="3" s="1"/>
  <c r="B144" i="3" s="1"/>
  <c r="H144" i="3"/>
  <c r="G145" i="3"/>
  <c r="H145" i="3"/>
  <c r="E145" i="3"/>
  <c r="B145" i="3" s="1"/>
  <c r="G146" i="3"/>
  <c r="H146" i="3"/>
  <c r="E146" i="3" s="1"/>
  <c r="G147" i="3"/>
  <c r="E147" i="3" s="1"/>
  <c r="B147" i="3" s="1"/>
  <c r="H147" i="3"/>
  <c r="G148" i="3"/>
  <c r="H148" i="3"/>
  <c r="G149" i="3"/>
  <c r="H149" i="3"/>
  <c r="E149" i="3"/>
  <c r="B149" i="3" s="1"/>
  <c r="G150" i="3"/>
  <c r="H150" i="3"/>
  <c r="E150" i="3" s="1"/>
  <c r="G151" i="3"/>
  <c r="E151" i="3" s="1"/>
  <c r="H151" i="3"/>
  <c r="G152" i="3"/>
  <c r="E152" i="3" s="1"/>
  <c r="B152" i="3" s="1"/>
  <c r="H152" i="3"/>
  <c r="G153" i="3"/>
  <c r="H153" i="3"/>
  <c r="E153" i="3"/>
  <c r="B153" i="3" s="1"/>
  <c r="G154" i="3"/>
  <c r="H154" i="3"/>
  <c r="E154" i="3" s="1"/>
  <c r="G155" i="3"/>
  <c r="E155" i="3" s="1"/>
  <c r="B155" i="3" s="1"/>
  <c r="H155" i="3"/>
  <c r="G156" i="3"/>
  <c r="H156" i="3"/>
  <c r="T158" i="3"/>
  <c r="G162" i="3"/>
  <c r="E162" i="3" s="1"/>
  <c r="B162" i="3" s="1"/>
  <c r="G164" i="3"/>
  <c r="E164" i="3" s="1"/>
  <c r="G166" i="3"/>
  <c r="E166" i="3" s="1"/>
  <c r="B166" i="3" s="1"/>
  <c r="G212" i="3"/>
  <c r="H212" i="3"/>
  <c r="G260" i="3"/>
  <c r="H260" i="3"/>
  <c r="G263" i="3"/>
  <c r="H263" i="3"/>
  <c r="G264" i="3"/>
  <c r="H264" i="3"/>
  <c r="E264" i="3" s="1"/>
  <c r="B264" i="3" s="1"/>
  <c r="G265" i="3"/>
  <c r="H265" i="3"/>
  <c r="E265" i="3" s="1"/>
  <c r="G268" i="3"/>
  <c r="H268" i="3"/>
  <c r="E268" i="3"/>
  <c r="G269" i="3"/>
  <c r="H269" i="3"/>
  <c r="E269" i="3" s="1"/>
  <c r="G270" i="3"/>
  <c r="E270" i="3" s="1"/>
  <c r="H270" i="3"/>
  <c r="G271" i="3"/>
  <c r="H271" i="3"/>
  <c r="G272" i="3"/>
  <c r="H272" i="3"/>
  <c r="E272" i="3"/>
  <c r="G273" i="3"/>
  <c r="H273" i="3"/>
  <c r="E273" i="3" s="1"/>
  <c r="B273" i="3" s="1"/>
  <c r="G274" i="3"/>
  <c r="E274" i="3" s="1"/>
  <c r="H274" i="3"/>
  <c r="G275" i="3"/>
  <c r="E275" i="3" s="1"/>
  <c r="H275" i="3"/>
  <c r="G276" i="3"/>
  <c r="H276" i="3"/>
  <c r="E276" i="3"/>
  <c r="G277" i="3"/>
  <c r="H277" i="3"/>
  <c r="E277" i="3" s="1"/>
  <c r="G278" i="3"/>
  <c r="E278" i="3" s="1"/>
  <c r="G279" i="3"/>
  <c r="H279" i="3"/>
  <c r="E279" i="3" s="1"/>
  <c r="G280" i="3"/>
  <c r="H280" i="3"/>
  <c r="E280" i="3"/>
  <c r="G283" i="3"/>
  <c r="H283" i="3"/>
  <c r="E283" i="3" s="1"/>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8" i="3"/>
  <c r="F297" i="3" s="1"/>
  <c r="F295" i="3"/>
  <c r="F294" i="3"/>
  <c r="F293" i="3"/>
  <c r="F291" i="3"/>
  <c r="F290" i="3"/>
  <c r="F289" i="3"/>
  <c r="F288" i="3" s="1"/>
  <c r="F287" i="3"/>
  <c r="F286" i="3"/>
  <c r="F285" i="3"/>
  <c r="B285" i="3"/>
  <c r="F284" i="3"/>
  <c r="F283" i="3"/>
  <c r="F282" i="3"/>
  <c r="F281" i="3"/>
  <c r="F280" i="3"/>
  <c r="B280" i="3" s="1"/>
  <c r="F279" i="3"/>
  <c r="F278" i="3"/>
  <c r="F277" i="3"/>
  <c r="B277" i="3"/>
  <c r="F276" i="3"/>
  <c r="F275" i="3"/>
  <c r="B275" i="3" s="1"/>
  <c r="F274" i="3"/>
  <c r="B274" i="3" s="1"/>
  <c r="F273" i="3"/>
  <c r="F272" i="3"/>
  <c r="B272" i="3" s="1"/>
  <c r="F271" i="3"/>
  <c r="F270" i="3"/>
  <c r="F269" i="3"/>
  <c r="F268" i="3"/>
  <c r="F267" i="3"/>
  <c r="F266" i="3"/>
  <c r="F265" i="3"/>
  <c r="B265" i="3"/>
  <c r="F264" i="3"/>
  <c r="F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M248" i="3"/>
  <c r="L247" i="3"/>
  <c r="M247" i="3"/>
  <c r="F247" i="3" s="1"/>
  <c r="B247" i="3" s="1"/>
  <c r="L246" i="3"/>
  <c r="M246" i="3"/>
  <c r="F246" i="3"/>
  <c r="B246" i="3" s="1"/>
  <c r="L245" i="3"/>
  <c r="M245" i="3"/>
  <c r="L244" i="3"/>
  <c r="M244" i="3"/>
  <c r="L243" i="3"/>
  <c r="M243" i="3"/>
  <c r="F243" i="3" s="1"/>
  <c r="B243" i="3" s="1"/>
  <c r="L242" i="3"/>
  <c r="M242" i="3"/>
  <c r="F242" i="3"/>
  <c r="B242" i="3" s="1"/>
  <c r="L241" i="3"/>
  <c r="M241" i="3"/>
  <c r="L240" i="3"/>
  <c r="M240" i="3"/>
  <c r="L239" i="3"/>
  <c r="M239" i="3"/>
  <c r="F239" i="3" s="1"/>
  <c r="B239" i="3" s="1"/>
  <c r="L238" i="3"/>
  <c r="M238" i="3"/>
  <c r="F238" i="3"/>
  <c r="B238" i="3" s="1"/>
  <c r="L237" i="3"/>
  <c r="M237" i="3"/>
  <c r="L236" i="3"/>
  <c r="M236" i="3"/>
  <c r="L235" i="3"/>
  <c r="M235" i="3"/>
  <c r="F235" i="3" s="1"/>
  <c r="B235" i="3" s="1"/>
  <c r="L234" i="3"/>
  <c r="M234" i="3"/>
  <c r="F234" i="3"/>
  <c r="B234" i="3" s="1"/>
  <c r="L233" i="3"/>
  <c r="M233" i="3"/>
  <c r="L232" i="3"/>
  <c r="M232" i="3"/>
  <c r="L231" i="3"/>
  <c r="M231" i="3"/>
  <c r="F231" i="3"/>
  <c r="B231" i="3" s="1"/>
  <c r="L230" i="3"/>
  <c r="M230" i="3"/>
  <c r="F230" i="3" s="1"/>
  <c r="B230" i="3" s="1"/>
  <c r="L229" i="3"/>
  <c r="F229" i="3" s="1"/>
  <c r="B229" i="3" s="1"/>
  <c r="M229" i="3"/>
  <c r="L228" i="3"/>
  <c r="F228" i="3" s="1"/>
  <c r="B228" i="3" s="1"/>
  <c r="M228" i="3"/>
  <c r="L227" i="3"/>
  <c r="M227" i="3"/>
  <c r="F227" i="3"/>
  <c r="B227" i="3" s="1"/>
  <c r="L226" i="3"/>
  <c r="M226" i="3"/>
  <c r="F226" i="3" s="1"/>
  <c r="B226" i="3" s="1"/>
  <c r="L225" i="3"/>
  <c r="F225" i="3" s="1"/>
  <c r="B225" i="3" s="1"/>
  <c r="M225" i="3"/>
  <c r="L224" i="3"/>
  <c r="F224" i="3" s="1"/>
  <c r="B224" i="3" s="1"/>
  <c r="M224" i="3"/>
  <c r="L223" i="3"/>
  <c r="M223" i="3"/>
  <c r="F223" i="3"/>
  <c r="B223" i="3" s="1"/>
  <c r="L222" i="3"/>
  <c r="M222" i="3"/>
  <c r="F222" i="3" s="1"/>
  <c r="B222" i="3" s="1"/>
  <c r="L221" i="3"/>
  <c r="F221" i="3" s="1"/>
  <c r="B221" i="3" s="1"/>
  <c r="M221" i="3"/>
  <c r="L220" i="3"/>
  <c r="F220" i="3" s="1"/>
  <c r="B220" i="3" s="1"/>
  <c r="M220" i="3"/>
  <c r="L219" i="3"/>
  <c r="M219" i="3"/>
  <c r="F219" i="3"/>
  <c r="B219" i="3" s="1"/>
  <c r="L218" i="3"/>
  <c r="M218" i="3"/>
  <c r="F218" i="3" s="1"/>
  <c r="B218" i="3" s="1"/>
  <c r="L217" i="3"/>
  <c r="F217" i="3" s="1"/>
  <c r="B217" i="3" s="1"/>
  <c r="M217" i="3"/>
  <c r="L216" i="3"/>
  <c r="F216" i="3" s="1"/>
  <c r="B216" i="3" s="1"/>
  <c r="M216" i="3"/>
  <c r="L215" i="3"/>
  <c r="M215" i="3"/>
  <c r="F215" i="3"/>
  <c r="B215" i="3" s="1"/>
  <c r="L214" i="3"/>
  <c r="M214" i="3"/>
  <c r="F214" i="3" s="1"/>
  <c r="B214" i="3" s="1"/>
  <c r="L213" i="3"/>
  <c r="F213" i="3" s="1"/>
  <c r="B213" i="3" s="1"/>
  <c r="M213" i="3"/>
  <c r="F212" i="3"/>
  <c r="L210" i="3"/>
  <c r="M210" i="3"/>
  <c r="F210" i="3"/>
  <c r="B210" i="3" s="1"/>
  <c r="L209" i="3"/>
  <c r="F209" i="3" s="1"/>
  <c r="B209" i="3" s="1"/>
  <c r="L208" i="3"/>
  <c r="F208" i="3" s="1"/>
  <c r="B208" i="3" s="1"/>
  <c r="L207" i="3"/>
  <c r="M207" i="3"/>
  <c r="L206" i="3"/>
  <c r="F206" i="3" s="1"/>
  <c r="B206" i="3" s="1"/>
  <c r="M206" i="3"/>
  <c r="L205" i="3"/>
  <c r="M205" i="3"/>
  <c r="F205" i="3"/>
  <c r="B205" i="3" s="1"/>
  <c r="L204" i="3"/>
  <c r="M204" i="3"/>
  <c r="F204" i="3" s="1"/>
  <c r="B204" i="3" s="1"/>
  <c r="L203" i="3"/>
  <c r="M203" i="3"/>
  <c r="L202" i="3"/>
  <c r="F202" i="3" s="1"/>
  <c r="B202" i="3" s="1"/>
  <c r="M202" i="3"/>
  <c r="L201" i="3"/>
  <c r="M201" i="3"/>
  <c r="L200" i="3"/>
  <c r="M200" i="3"/>
  <c r="F200" i="3" s="1"/>
  <c r="B200" i="3" s="1"/>
  <c r="L199" i="3"/>
  <c r="M199" i="3"/>
  <c r="B164" i="3"/>
  <c r="B154" i="3"/>
  <c r="B151" i="3"/>
  <c r="B150" i="3"/>
  <c r="B146" i="3"/>
  <c r="B143" i="3"/>
  <c r="B142" i="3"/>
  <c r="B138" i="3"/>
  <c r="B136" i="3"/>
  <c r="B135" i="3"/>
  <c r="B134" i="3"/>
  <c r="B131" i="3"/>
  <c r="B130" i="3"/>
  <c r="B128" i="3"/>
  <c r="B126" i="3"/>
  <c r="B123" i="3"/>
  <c r="B122" i="3"/>
  <c r="B120" i="3"/>
  <c r="B119" i="3"/>
  <c r="B118" i="3"/>
  <c r="B115" i="3"/>
  <c r="B114" i="3"/>
  <c r="B112" i="3"/>
  <c r="B110" i="3"/>
  <c r="B107" i="3"/>
  <c r="B106" i="3"/>
  <c r="B104" i="3"/>
  <c r="B103" i="3"/>
  <c r="B102" i="3"/>
  <c r="B99" i="3"/>
  <c r="B98" i="3"/>
  <c r="B96" i="3"/>
  <c r="B95" i="3"/>
  <c r="B94" i="3"/>
  <c r="B91" i="3"/>
  <c r="B90" i="3"/>
  <c r="B88" i="3"/>
  <c r="B87" i="3"/>
  <c r="B86" i="3"/>
  <c r="B83" i="3"/>
  <c r="B82" i="3"/>
  <c r="B79" i="3"/>
  <c r="B78" i="3"/>
  <c r="B75" i="3"/>
  <c r="B74" i="3"/>
  <c r="B71" i="3"/>
  <c r="B70" i="3"/>
  <c r="B67" i="3"/>
  <c r="B66" i="3"/>
  <c r="B63" i="3"/>
  <c r="B62" i="3"/>
  <c r="B59" i="3"/>
  <c r="B58" i="3"/>
  <c r="B55" i="3"/>
  <c r="B54" i="3"/>
  <c r="B51" i="3"/>
  <c r="B50" i="3"/>
  <c r="B46" i="3"/>
  <c r="B42" i="3"/>
  <c r="B38" i="3"/>
  <c r="B34" i="3"/>
  <c r="B29" i="3"/>
  <c r="B28" i="3"/>
  <c r="B26" i="3"/>
  <c r="L7" i="3"/>
  <c r="F7" i="3"/>
  <c r="F4" i="3" s="1"/>
  <c r="F261" i="3"/>
  <c r="F292" i="3"/>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D30" i="30"/>
  <c r="C1486"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D12" i="36"/>
  <c r="C1287" i="37" s="1"/>
  <c r="E13" i="36"/>
  <c r="D1288" i="37" s="1"/>
  <c r="E17" i="36"/>
  <c r="D1292" i="37" s="1"/>
  <c r="E20" i="36"/>
  <c r="D1295" i="37" s="1"/>
  <c r="E12" i="36"/>
  <c r="D1287"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D42" i="36"/>
  <c r="C1317" i="37" s="1"/>
  <c r="E43" i="36"/>
  <c r="D1318" i="37" s="1"/>
  <c r="E46" i="36"/>
  <c r="D1321" i="37" s="1"/>
  <c r="E50" i="36"/>
  <c r="D1325" i="37" s="1"/>
  <c r="E57" i="36"/>
  <c r="D1332" i="37" s="1"/>
  <c r="E61" i="36"/>
  <c r="D1336" i="37" s="1"/>
  <c r="E68" i="36"/>
  <c r="D1343" i="37" s="1"/>
  <c r="E73" i="36"/>
  <c r="D1348" i="37" s="1"/>
  <c r="E42" i="36"/>
  <c r="D1317" i="37" s="1"/>
  <c r="D82" i="36"/>
  <c r="C1357" i="37" s="1"/>
  <c r="E82" i="36"/>
  <c r="D1357" i="37" s="1"/>
  <c r="D89" i="36"/>
  <c r="C1364" i="37" s="1"/>
  <c r="E89" i="36"/>
  <c r="D1364" i="37" s="1"/>
  <c r="D97" i="36"/>
  <c r="C1372" i="37" s="1"/>
  <c r="D101" i="36"/>
  <c r="C1376" i="37" s="1"/>
  <c r="D106" i="36"/>
  <c r="C1381" i="37" s="1"/>
  <c r="D96" i="36"/>
  <c r="C1371" i="37" s="1"/>
  <c r="E97" i="36"/>
  <c r="D1372" i="37" s="1"/>
  <c r="E101" i="36"/>
  <c r="D1376" i="37" s="1"/>
  <c r="E106" i="36"/>
  <c r="D1381" i="37" s="1"/>
  <c r="E96" i="36"/>
  <c r="D137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13" i="33"/>
  <c r="C1425"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F239" i="27"/>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E175"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G1089" i="37" s="1"/>
  <c r="E124" i="27"/>
  <c r="D1089" i="37" s="1"/>
  <c r="E123" i="27"/>
  <c r="D1088"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F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24" i="1" s="1"/>
  <c r="D430" i="1"/>
  <c r="C418" i="37" s="1"/>
  <c r="D433" i="1"/>
  <c r="C421" i="37" s="1"/>
  <c r="D438" i="1"/>
  <c r="C426" i="37" s="1"/>
  <c r="D445" i="1"/>
  <c r="C433" i="37" s="1"/>
  <c r="D450" i="1"/>
  <c r="C438" i="37" s="1"/>
  <c r="D458" i="1"/>
  <c r="C446" i="37" s="1"/>
  <c r="D463" i="1"/>
  <c r="D466" i="1"/>
  <c r="C454" i="37" s="1"/>
  <c r="D469" i="1"/>
  <c r="D462" i="1" s="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518" i="1"/>
  <c r="C506" i="37" s="1"/>
  <c r="D14" i="1"/>
  <c r="D23" i="1"/>
  <c r="D29" i="1"/>
  <c r="C19" i="37" s="1"/>
  <c r="D35" i="1"/>
  <c r="C25" i="37" s="1"/>
  <c r="D43" i="1"/>
  <c r="C33" i="37" s="1"/>
  <c r="D46" i="1"/>
  <c r="C36" i="37" s="1"/>
  <c r="D51" i="1"/>
  <c r="C41" i="37" s="1"/>
  <c r="D57" i="1"/>
  <c r="C47" i="37" s="1"/>
  <c r="D60" i="1"/>
  <c r="C50" i="37" s="1"/>
  <c r="H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34" i="1"/>
  <c r="C124" i="37" s="1"/>
  <c r="D142" i="1"/>
  <c r="D141" i="1" s="1"/>
  <c r="D148" i="1"/>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D647" i="1"/>
  <c r="C635"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57" i="1"/>
  <c r="D247"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1" i="1"/>
  <c r="D131"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F421" i="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47" i="42"/>
  <c r="K55" i="42"/>
  <c r="F46" i="36"/>
  <c r="F50" i="36"/>
  <c r="F114" i="36"/>
  <c r="F43" i="36"/>
  <c r="F13" i="36"/>
  <c r="F29" i="36"/>
  <c r="F73" i="36"/>
  <c r="F97" i="36"/>
  <c r="F42" i="36"/>
  <c r="F96" i="36"/>
  <c r="G1129" i="37" l="1"/>
  <c r="G1402" i="37"/>
  <c r="F207" i="3"/>
  <c r="B207" i="3" s="1"/>
  <c r="F135" i="1"/>
  <c r="H64" i="37"/>
  <c r="E30" i="3"/>
  <c r="B30" i="3" s="1"/>
  <c r="G1225" i="37"/>
  <c r="G1209" i="37"/>
  <c r="E263" i="3"/>
  <c r="B263" i="3" s="1"/>
  <c r="F201" i="3"/>
  <c r="B201" i="3" s="1"/>
  <c r="K59" i="42"/>
  <c r="H1473" i="37"/>
  <c r="G1142" i="37"/>
  <c r="G1227" i="37"/>
  <c r="G1133" i="37"/>
  <c r="G1007" i="37"/>
  <c r="G986" i="37"/>
  <c r="G980" i="37"/>
  <c r="F203" i="3"/>
  <c r="B203" i="3" s="1"/>
  <c r="G1008" i="37"/>
  <c r="G989" i="37"/>
  <c r="E33" i="3"/>
  <c r="B33" i="3" s="1"/>
  <c r="F196" i="1"/>
  <c r="E41" i="3"/>
  <c r="B41" i="3" s="1"/>
  <c r="K20" i="37"/>
  <c r="F199" i="3"/>
  <c r="B199" i="3" s="1"/>
  <c r="E5" i="3"/>
  <c r="B5" i="3" s="1"/>
  <c r="E260" i="3"/>
  <c r="C412" i="37"/>
  <c r="F424" i="1"/>
  <c r="H41" i="37"/>
  <c r="G179" i="3"/>
  <c r="E179" i="3" s="1"/>
  <c r="B179" i="3" s="1"/>
  <c r="G481" i="37"/>
  <c r="H195" i="37"/>
  <c r="H162" i="37"/>
  <c r="D628" i="1"/>
  <c r="G541" i="37"/>
  <c r="E92" i="27"/>
  <c r="D1058" i="37"/>
  <c r="B279" i="3"/>
  <c r="E50" i="1"/>
  <c r="D40" i="37" s="1"/>
  <c r="E354" i="1"/>
  <c r="D343" i="37" s="1"/>
  <c r="H328" i="37"/>
  <c r="H304" i="37"/>
  <c r="D147" i="1"/>
  <c r="D116" i="1"/>
  <c r="C106" i="37" s="1"/>
  <c r="D85" i="1"/>
  <c r="C75" i="37" s="1"/>
  <c r="H76" i="37"/>
  <c r="D13" i="1"/>
  <c r="C3" i="37" s="1"/>
  <c r="H19" i="37"/>
  <c r="D399" i="1"/>
  <c r="C388" i="37" s="1"/>
  <c r="G223" i="37"/>
  <c r="D204" i="1"/>
  <c r="C194" i="37" s="1"/>
  <c r="D160" i="1"/>
  <c r="D583" i="1"/>
  <c r="C571" i="37" s="1"/>
  <c r="D18" i="27"/>
  <c r="C983" i="37" s="1"/>
  <c r="F58" i="27"/>
  <c r="F69" i="27"/>
  <c r="D75" i="27"/>
  <c r="C1040" i="37" s="1"/>
  <c r="F76" i="27"/>
  <c r="D92" i="27"/>
  <c r="C1057" i="37" s="1"/>
  <c r="D139" i="27"/>
  <c r="C1104" i="37" s="1"/>
  <c r="F140" i="27"/>
  <c r="D151" i="27"/>
  <c r="F154" i="27"/>
  <c r="E187" i="27"/>
  <c r="D1152" i="37" s="1"/>
  <c r="F188" i="27"/>
  <c r="D203" i="27"/>
  <c r="F221" i="27"/>
  <c r="F231" i="27"/>
  <c r="E235" i="27"/>
  <c r="D1200" i="37" s="1"/>
  <c r="F236" i="27"/>
  <c r="F247" i="27"/>
  <c r="D254" i="27"/>
  <c r="C1219" i="37" s="1"/>
  <c r="F255" i="27"/>
  <c r="E45" i="33"/>
  <c r="D1457" i="37" s="1"/>
  <c r="H1389" i="37"/>
  <c r="G1389" i="37"/>
  <c r="H1357" i="37"/>
  <c r="H1295" i="37"/>
  <c r="H1497" i="37"/>
  <c r="G1497" i="37"/>
  <c r="D13" i="30"/>
  <c r="C1469" i="37" s="1"/>
  <c r="H1469" i="37" s="1"/>
  <c r="H1557" i="37"/>
  <c r="G1557" i="37"/>
  <c r="B283" i="3"/>
  <c r="B269" i="3"/>
  <c r="I1439" i="37"/>
  <c r="I1437" i="37"/>
  <c r="I1435" i="37"/>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70" i="3"/>
  <c r="B268" i="3"/>
  <c r="E47" i="3"/>
  <c r="B47" i="3" s="1"/>
  <c r="E43" i="3"/>
  <c r="B43" i="3" s="1"/>
  <c r="E39" i="3"/>
  <c r="B39" i="3" s="1"/>
  <c r="E35" i="3"/>
  <c r="B35" i="3" s="1"/>
  <c r="E31" i="3"/>
  <c r="B31" i="3" s="1"/>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G676" i="37"/>
  <c r="G674" i="37"/>
  <c r="G672" i="37"/>
  <c r="G670" i="37"/>
  <c r="G668" i="37"/>
  <c r="G666" i="37"/>
  <c r="G664" i="37"/>
  <c r="G662" i="37"/>
  <c r="G660" i="37"/>
  <c r="G658" i="37"/>
  <c r="G656" i="37"/>
  <c r="G654" i="37"/>
  <c r="G652" i="37"/>
  <c r="G650" i="37"/>
  <c r="G648" i="37"/>
  <c r="G646" i="37"/>
  <c r="G644" i="37"/>
  <c r="G622" i="37"/>
  <c r="G607" i="37"/>
  <c r="G605" i="37"/>
  <c r="I1431" i="37"/>
  <c r="I1429" i="37"/>
  <c r="I1427" i="37"/>
  <c r="G1362" i="37"/>
  <c r="G1360" i="37"/>
  <c r="G1358" i="37"/>
  <c r="G1334" i="37"/>
  <c r="G1330" i="37"/>
  <c r="G1328" i="37"/>
  <c r="G1326" i="37"/>
  <c r="G1315" i="37"/>
  <c r="G1313" i="37"/>
  <c r="G1311" i="37"/>
  <c r="G1294" i="37"/>
  <c r="G1290"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59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397" i="37"/>
  <c r="G39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F628" i="1"/>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H1317" i="37"/>
  <c r="H1287" i="37"/>
  <c r="G1287"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E56" i="1"/>
  <c r="D46" i="37" s="1"/>
  <c r="E487" i="1"/>
  <c r="D475" i="37" s="1"/>
  <c r="E399" i="1"/>
  <c r="D388" i="37" s="1"/>
  <c r="E268" i="1"/>
  <c r="D258" i="37" s="1"/>
  <c r="E232" i="1"/>
  <c r="D222" i="37" s="1"/>
  <c r="E223" i="1"/>
  <c r="D213" i="37" s="1"/>
  <c r="H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F84"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71" i="37"/>
  <c r="G1371" i="37"/>
  <c r="H1332" i="37"/>
  <c r="D47" i="30"/>
  <c r="G177" i="3"/>
  <c r="E177" i="3" s="1"/>
  <c r="B177" i="3" s="1"/>
  <c r="J48" i="42"/>
  <c r="F116" i="1"/>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I1464" i="37" s="1"/>
  <c r="H1464" i="37"/>
  <c r="G1461" i="37"/>
  <c r="I1461" i="37" s="1"/>
  <c r="H1461" i="37"/>
  <c r="G1455" i="37"/>
  <c r="I1455" i="37" s="1"/>
  <c r="H1455" i="37"/>
  <c r="G1451" i="37"/>
  <c r="I1451" i="37" s="1"/>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317" i="37"/>
  <c r="G157" i="37"/>
  <c r="G336" i="37"/>
  <c r="G318" i="37"/>
  <c r="G296" i="37"/>
  <c r="G175" i="37"/>
  <c r="G328" i="37"/>
  <c r="G304" i="37"/>
  <c r="G106" i="37"/>
  <c r="G91" i="37"/>
  <c r="G76" i="37"/>
  <c r="G162" i="37"/>
  <c r="G138" i="37"/>
  <c r="G128" i="37"/>
  <c r="G33" i="37"/>
  <c r="G4" i="37"/>
  <c r="G132" i="37"/>
  <c r="G112" i="37"/>
  <c r="G70" i="37"/>
  <c r="G64" i="37"/>
  <c r="G58" i="37"/>
  <c r="G50" i="37"/>
  <c r="G19" i="37"/>
  <c r="F151" i="27" l="1"/>
  <c r="D124" i="37"/>
  <c r="F134" i="1"/>
  <c r="G24" i="3"/>
  <c r="E24" i="3" s="1"/>
  <c r="B24" i="3" s="1"/>
  <c r="F160" i="1"/>
  <c r="G1469" i="37"/>
  <c r="C1116" i="37"/>
  <c r="G983" i="37"/>
  <c r="D13" i="27"/>
  <c r="F18" i="27"/>
  <c r="G194" i="37"/>
  <c r="F204" i="1"/>
  <c r="G1049" i="37"/>
  <c r="H635" i="37"/>
  <c r="I1450" i="37"/>
  <c r="I1454" i="37"/>
  <c r="I1460" i="37"/>
  <c r="E531" i="1"/>
  <c r="E163" i="3"/>
  <c r="B163" i="3" s="1"/>
  <c r="H1104" i="37"/>
  <c r="C137" i="37"/>
  <c r="F147"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H150" i="37"/>
  <c r="C222" i="37"/>
  <c r="F232" i="1"/>
  <c r="C1457" i="37"/>
  <c r="J54" i="42"/>
  <c r="G585" i="37"/>
  <c r="H585" i="37"/>
  <c r="G1168" i="37"/>
  <c r="H1168" i="37"/>
  <c r="E74" i="27"/>
  <c r="G616" i="37"/>
  <c r="H616" i="37"/>
  <c r="H124" i="37" l="1"/>
  <c r="G124" i="37"/>
  <c r="G295" i="3"/>
  <c r="E295" i="3" s="1"/>
  <c r="B295" i="3" s="1"/>
  <c r="G1116" i="37"/>
  <c r="H137" i="37"/>
  <c r="G13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C4" i="30" s="1"/>
  <c r="L37" i="37" s="1"/>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978" i="37" l="1"/>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F417" i="1" l="1"/>
  <c r="E4" i="27"/>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Q19" i="3" s="1"/>
  <c r="F645" i="1"/>
  <c r="D637" i="37" l="1"/>
  <c r="K42" i="42"/>
  <c r="C637" i="37"/>
  <c r="F649" i="1"/>
  <c r="J42" i="42"/>
  <c r="C636" i="37"/>
  <c r="B25" i="42" s="1"/>
  <c r="F648" i="1"/>
  <c r="J41" i="42"/>
  <c r="G633" i="37"/>
  <c r="H633" i="37"/>
  <c r="G632" i="37"/>
  <c r="H632" i="37"/>
  <c r="G157" i="3"/>
  <c r="E157" i="3" s="1"/>
  <c r="J3" i="3" l="1"/>
  <c r="L2" i="37"/>
  <c r="K2" i="37"/>
  <c r="G637" i="37"/>
  <c r="H637" i="37"/>
  <c r="B157" i="3"/>
  <c r="G636" i="37"/>
  <c r="H636" i="37"/>
  <c r="K29" i="37" l="1"/>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<sst xmlns="http://schemas.openxmlformats.org/spreadsheetml/2006/main" count="4758" uniqueCount="4302">
  <si>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</si>
  <si>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</si>
  <si>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</si>
  <si>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</si>
  <si>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</si>
  <si>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</si>
  <si>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</si>
  <si>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</si>
  <si>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</si>
  <si>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</si>
  <si>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</si>
  <si>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</si>
  <si>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</si>
  <si>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</si>
  <si>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</si>
  <si>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</si>
  <si>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</si>
  <si>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</si>
  <si>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</si>
  <si>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</si>
  <si>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</si>
  <si>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</si>
  <si>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</si>
  <si>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</si>
  <si>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</si>
  <si>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</si>
  <si>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</si>
  <si>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</si>
  <si>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</si>
  <si>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</si>
  <si>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</si>
  <si>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</si>
  <si>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</si>
  <si>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</si>
  <si>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</si>
  <si>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</si>
  <si>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</si>
  <si>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</si>
  <si>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</si>
  <si>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</si>
  <si>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</si>
  <si>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</si>
  <si>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</si>
  <si>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</si>
  <si>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</si>
  <si>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</si>
  <si>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</si>
  <si>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</si>
  <si>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</si>
  <si>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</si>
  <si>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</si>
  <si>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</si>
  <si>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</si>
  <si>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</si>
  <si>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</si>
  <si>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</si>
  <si>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</si>
  <si>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</si>
  <si>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</si>
  <si>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</si>
  <si>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</si>
  <si>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</si>
  <si>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</si>
  <si>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</si>
  <si>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</si>
  <si>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</si>
  <si>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</si>
  <si>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</si>
  <si>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</si>
  <si>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</si>
  <si>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</si>
  <si>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</si>
  <si>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</si>
  <si>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</si>
  <si>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</si>
  <si>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</si>
  <si>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</si>
  <si>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</si>
  <si>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</si>
  <si>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</si>
  <si>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</si>
  <si>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</si>
  <si>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</si>
  <si>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</si>
  <si>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</si>
  <si>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</si>
  <si>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</si>
  <si>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</si>
  <si>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</si>
  <si>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</si>
  <si>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</si>
  <si>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</si>
  <si>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</si>
  <si>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</si>
  <si>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</si>
  <si>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</si>
  <si>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</si>
  <si>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</si>
  <si>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</si>
  <si>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</si>
  <si>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</si>
  <si>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</si>
  <si>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</si>
  <si>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</si>
  <si>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</si>
  <si>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</si>
  <si>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</si>
  <si>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</si>
  <si>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</si>
  <si>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</si>
  <si>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</si>
  <si>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</si>
  <si>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</si>
  <si>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</si>
  <si>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</si>
  <si>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</si>
  <si>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</si>
  <si>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</si>
  <si>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</si>
  <si>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</si>
  <si>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</si>
  <si>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</si>
  <si>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</si>
  <si>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</si>
  <si>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</si>
  <si>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</si>
  <si>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</si>
  <si>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</si>
  <si>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</si>
  <si>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</si>
  <si>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</si>
  <si>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</si>
  <si>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</si>
  <si>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</si>
  <si>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</si>
  <si>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</si>
  <si>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</si>
  <si>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</si>
  <si>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</si>
  <si>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</si>
  <si>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</si>
  <si>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</si>
  <si>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</si>
  <si>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</si>
  <si>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</si>
  <si>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</si>
  <si>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</si>
  <si>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</si>
  <si>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</si>
  <si>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</si>
  <si>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</si>
  <si>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</si>
  <si>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</si>
  <si>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</si>
  <si>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</si>
  <si>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</si>
  <si>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</si>
  <si>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</si>
  <si>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</si>
  <si>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</si>
  <si>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</si>
  <si>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</si>
  <si>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</si>
  <si>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</si>
  <si>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</si>
  <si>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</si>
  <si>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</si>
  <si>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</si>
  <si>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</si>
  <si>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</si>
  <si>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</si>
  <si>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</si>
  <si>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</si>
  <si>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</si>
  <si>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</si>
  <si>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</si>
  <si>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</si>
  <si>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</si>
  <si>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</si>
  <si>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</si>
  <si>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</si>
  <si>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</si>
  <si>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</si>
  <si>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</si>
  <si>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</si>
  <si>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</si>
  <si>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</si>
  <si>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</si>
  <si>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</si>
  <si>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</si>
  <si>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</si>
  <si>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</si>
  <si>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</si>
  <si>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</si>
  <si>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</si>
  <si>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</si>
  <si>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</si>
  <si>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</si>
  <si>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</si>
  <si>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</si>
  <si>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</si>
  <si>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</si>
  <si>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</si>
  <si>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</si>
  <si>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</si>
  <si>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</si>
  <si>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</si>
  <si>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</si>
  <si>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</si>
  <si>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</si>
  <si>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</si>
  <si>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</si>
  <si>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</si>
  <si>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</si>
  <si>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</si>
  <si>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</si>
  <si>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</si>
  <si>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</si>
  <si>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</si>
  <si>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</si>
  <si>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</si>
  <si>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</si>
  <si>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</si>
  <si>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</si>
  <si>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</si>
  <si>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</si>
  <si>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</si>
  <si>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</si>
  <si>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</si>
  <si>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</si>
  <si>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</si>
  <si>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</si>
  <si>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</si>
  <si>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</si>
  <si>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</si>
  <si>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</si>
  <si>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</si>
  <si>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</si>
  <si>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</si>
  <si>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</si>
  <si>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</si>
  <si>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</si>
  <si>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</si>
  <si>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</si>
  <si>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</si>
  <si>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</si>
  <si>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</si>
  <si>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</si>
  <si>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</si>
  <si>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</si>
  <si>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</si>
  <si>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</si>
  <si>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</si>
  <si>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</si>
  <si>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</si>
  <si>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</si>
  <si>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</si>
  <si>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</si>
  <si>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</si>
  <si>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</si>
  <si>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</si>
  <si>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</si>
  <si>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</si>
  <si>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</si>
  <si>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</si>
  <si>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</si>
  <si>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</si>
  <si>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</si>
  <si>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</si>
  <si>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</si>
  <si>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</si>
  <si>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</si>
  <si>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</si>
  <si>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</si>
  <si>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</si>
  <si>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</si>
  <si>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</si>
  <si>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</si>
  <si>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</si>
  <si>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</si>
  <si>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</si>
  <si>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</si>
  <si>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</si>
  <si>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</si>
  <si>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</si>
  <si>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</si>
  <si>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</si>
  <si>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</si>
  <si>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</si>
  <si>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</si>
  <si>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</si>
  <si>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</si>
  <si>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</si>
  <si>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</si>
  <si>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</si>
  <si>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</si>
  <si>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</si>
  <si>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</si>
  <si>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</si>
  <si>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</si>
  <si>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</si>
  <si>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</si>
  <si>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</si>
  <si>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</si>
  <si>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</si>
  <si>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</si>
  <si>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</si>
  <si>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</si>
  <si>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</si>
  <si>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</si>
  <si>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</si>
  <si>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</si>
  <si>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</si>
  <si>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</si>
  <si>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</si>
  <si>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</si>
  <si>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</si>
  <si>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</si>
  <si>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</si>
  <si>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</si>
  <si>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</si>
  <si>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</si>
  <si>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</si>
  <si>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</si>
  <si>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</si>
  <si>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</si>
  <si>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</si>
  <si>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</si>
  <si>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</si>
  <si>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</si>
  <si>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</si>
  <si>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</si>
  <si>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</si>
  <si>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</si>
  <si>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</si>
  <si>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</si>
  <si>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</si>
  <si>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</si>
  <si>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</si>
  <si>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</si>
  <si>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</si>
  <si>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</si>
  <si>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</si>
  <si>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</si>
  <si>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</si>
  <si>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</si>
  <si>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</si>
  <si>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</si>
  <si>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</si>
  <si>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</si>
  <si>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</si>
  <si>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</si>
  <si>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</si>
  <si>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</si>
  <si>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</si>
  <si>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</si>
  <si>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</si>
  <si>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</si>
  <si>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</si>
  <si>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</si>
  <si>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</si>
  <si>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</si>
  <si>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</si>
  <si>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</si>
  <si>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</si>
  <si>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</si>
  <si>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</si>
  <si>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</si>
  <si>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</si>
  <si>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</si>
  <si>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</si>
  <si>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</si>
  <si>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</si>
  <si>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</si>
  <si>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</si>
  <si>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</si>
  <si>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</si>
  <si>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</si>
  <si>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</si>
  <si>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</si>
  <si>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</si>
  <si>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</si>
  <si>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</si>
  <si>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</si>
  <si>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</si>
  <si>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</si>
  <si>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</si>
  <si>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</si>
  <si>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</si>
  <si>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</si>
  <si>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</si>
  <si>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</si>
  <si>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</si>
  <si>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</si>
  <si>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</si>
  <si>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</si>
  <si>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</si>
  <si>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</si>
  <si>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</si>
  <si>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</si>
  <si>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</si>
  <si>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</si>
  <si>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</si>
  <si>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</si>
  <si>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</si>
  <si>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</si>
  <si>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</si>
  <si>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</si>
  <si>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</si>
  <si>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</si>
  <si>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</si>
  <si>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</si>
  <si>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</si>
  <si>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</si>
  <si>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</si>
  <si>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</si>
  <si>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</si>
  <si>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</si>
  <si>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</si>
  <si>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</si>
  <si>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</si>
  <si>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</si>
  <si>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</si>
  <si>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</si>
  <si>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</si>
  <si>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</si>
  <si>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</si>
  <si>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</si>
  <si>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</si>
  <si>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</si>
  <si>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</si>
  <si>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</si>
  <si>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</si>
  <si>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</si>
  <si>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</si>
  <si>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</si>
  <si>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</si>
  <si>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</si>
  <si>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</si>
  <si>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</si>
  <si>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</si>
  <si>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</si>
  <si>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</si>
  <si>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</si>
  <si>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</si>
  <si>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</si>
  <si>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</si>
  <si>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</si>
  <si>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</si>
  <si>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</si>
  <si>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</si>
  <si>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</si>
  <si>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</si>
  <si>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</si>
  <si>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</si>
  <si>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</si>
  <si>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</si>
  <si>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</si>
  <si>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</si>
  <si>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</si>
  <si>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</si>
  <si>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</si>
  <si>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</si>
  <si>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</si>
  <si>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</si>
  <si>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</si>
  <si>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</si>
  <si>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</si>
  <si>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</si>
  <si>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</si>
  <si>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</si>
  <si>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</si>
  <si>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</si>
  <si>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</si>
  <si>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</si>
  <si>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</si>
  <si>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</si>
  <si>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</si>
  <si>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</si>
  <si>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</si>
  <si>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</si>
  <si>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</si>
  <si>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</si>
  <si>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</si>
  <si>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</si>
  <si>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</si>
  <si>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</si>
  <si>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</si>
  <si>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</si>
  <si>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</si>
  <si>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</si>
  <si>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</si>
  <si>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</si>
  <si>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</si>
  <si>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</si>
  <si>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</si>
  <si>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</si>
  <si>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</si>
  <si>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</si>
  <si>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</si>
  <si>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</si>
  <si>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</si>
  <si>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</si>
  <si>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</si>
  <si>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</si>
  <si>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</si>
  <si>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</si>
  <si>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</si>
  <si>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</si>
  <si>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</si>
  <si>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</si>
  <si>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</si>
  <si>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</si>
  <si>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</si>
  <si>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</si>
  <si>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</si>
  <si>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</si>
  <si>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</si>
  <si>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</si>
  <si>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</si>
  <si>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</si>
  <si>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</si>
  <si>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</si>
  <si>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</si>
  <si>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</si>
  <si>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</si>
  <si>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</si>
  <si>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</si>
  <si>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</si>
  <si>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</si>
  <si>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</si>
  <si>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</si>
  <si>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</si>
  <si>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</si>
  <si>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</si>
  <si>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</si>
  <si>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</si>
  <si>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</si>
  <si>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</si>
  <si>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</si>
  <si>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</si>
  <si>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</si>
  <si>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</si>
  <si>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</si>
  <si>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</si>
  <si>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</si>
  <si>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</si>
  <si>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</si>
  <si>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</si>
  <si>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</si>
  <si>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</si>
  <si>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</si>
  <si>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</si>
  <si>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</si>
  <si>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</si>
  <si>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</si>
  <si>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</si>
  <si>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</si>
  <si>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</si>
  <si>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</si>
  <si>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</si>
  <si>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</si>
  <si>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</si>
  <si>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</si>
  <si>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</si>
  <si>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</si>
  <si>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</si>
  <si>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</si>
  <si>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</si>
  <si>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</si>
  <si>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</si>
  <si>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</si>
  <si>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</si>
  <si>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</si>
  <si>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</si>
  <si>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</si>
  <si>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</si>
  <si>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</si>
  <si>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</si>
  <si>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</si>
  <si>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</si>
  <si>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</si>
  <si>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</si>
  <si>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</si>
  <si>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</si>
  <si>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</si>
  <si>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</si>
  <si>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</si>
  <si>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</si>
  <si>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</si>
  <si>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</si>
  <si>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</si>
  <si>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</si>
  <si>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</si>
  <si>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</si>
  <si>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</si>
  <si>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</si>
  <si>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</si>
  <si>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</si>
  <si>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</si>
  <si>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</si>
  <si>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</si>
  <si>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</si>
  <si>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</si>
  <si>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</si>
  <si>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</si>
  <si>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</si>
  <si>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</si>
  <si>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</si>
  <si>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</si>
  <si>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</si>
  <si>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</si>
  <si>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</si>
  <si>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</si>
  <si>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</si>
  <si>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</si>
  <si>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</si>
  <si>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</si>
  <si>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</si>
  <si>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</si>
  <si>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</si>
  <si>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</si>
  <si>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</si>
  <si>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</si>
  <si>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</si>
  <si>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</si>
  <si>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</si>
  <si>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</si>
  <si>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</si>
  <si>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</si>
  <si>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</si>
  <si>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</si>
  <si>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</si>
  <si>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</si>
  <si>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</si>
  <si>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</si>
  <si>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</si>
  <si>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</si>
  <si>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</si>
  <si>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</si>
  <si>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</si>
  <si>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</si>
  <si>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</si>
  <si>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</si>
  <si>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</si>
  <si>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</si>
  <si>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</si>
  <si>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</si>
  <si>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</si>
  <si>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</si>
  <si>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</si>
  <si>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</si>
  <si>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</si>
  <si>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</si>
  <si>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</si>
  <si>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</si>
  <si>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</si>
  <si>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</si>
  <si>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</si>
  <si>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</si>
  <si>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</si>
  <si>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</si>
  <si>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</si>
  <si>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</si>
  <si>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</si>
  <si>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</si>
  <si>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</si>
  <si>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</si>
  <si>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</si>
  <si>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</si>
  <si>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</si>
  <si>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</si>
  <si>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</si>
  <si>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</si>
  <si>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</si>
  <si>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</si>
  <si>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</si>
  <si>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</si>
  <si>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</si>
  <si>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</si>
  <si>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</si>
  <si>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</si>
  <si>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</si>
  <si>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</si>
  <si>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</si>
  <si>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</si>
  <si>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</si>
  <si>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</si>
  <si>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</si>
  <si>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</si>
  <si>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</si>
  <si>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</si>
  <si>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</si>
  <si>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</si>
  <si>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</si>
  <si>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</si>
  <si>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</si>
  <si>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</si>
  <si>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</si>
  <si>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</si>
  <si>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</si>
  <si>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</si>
  <si>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</si>
  <si>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</si>
  <si>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</si>
  <si>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</si>
  <si>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</si>
  <si>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</si>
  <si>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</si>
  <si>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</si>
  <si>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</si>
  <si>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</si>
  <si>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</si>
  <si>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</si>
  <si>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</si>
  <si>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</si>
  <si>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</si>
  <si>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</si>
  <si>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</si>
  <si>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</si>
  <si>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</si>
  <si>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</si>
  <si>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</si>
  <si>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</si>
  <si>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</si>
  <si>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</si>
  <si>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</si>
  <si>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</si>
  <si>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</si>
  <si>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</si>
  <si>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</si>
  <si>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</si>
  <si>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</si>
  <si>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</si>
  <si>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</si>
  <si>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</si>
  <si>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</si>
  <si>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</si>
  <si>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</si>
  <si>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</si>
  <si>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</si>
  <si>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</si>
  <si>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</si>
  <si>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</si>
  <si>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</si>
  <si>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</si>
  <si>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</si>
  <si>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</si>
  <si>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</si>
  <si>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</si>
  <si>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</si>
  <si>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</si>
  <si>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</si>
  <si>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</si>
  <si>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</si>
  <si>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</si>
  <si>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</si>
  <si>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</si>
  <si>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</si>
  <si>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</si>
  <si>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</si>
  <si>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</si>
  <si>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</si>
  <si>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</si>
  <si>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</si>
  <si>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</si>
  <si>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</si>
  <si>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</si>
  <si>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</si>
  <si>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</si>
  <si>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</si>
  <si>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</si>
  <si>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</si>
  <si>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</si>
  <si>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</si>
  <si>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</si>
  <si>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</si>
  <si>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</si>
  <si>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</si>
  <si>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</si>
  <si>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</si>
  <si>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</si>
  <si>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</si>
  <si>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</si>
  <si>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</si>
  <si>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</si>
  <si>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</si>
  <si>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</si>
  <si>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</si>
  <si>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</si>
  <si>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</si>
  <si>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</si>
  <si>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</si>
  <si>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</si>
  <si>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</si>
  <si>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</si>
  <si>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</si>
  <si>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</si>
  <si>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</si>
  <si>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</si>
  <si>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</si>
  <si>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</si>
  <si>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</si>
  <si>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</si>
  <si>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</si>
  <si>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</si>
  <si>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</si>
  <si>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</si>
  <si>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</si>
  <si>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</si>
  <si>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</si>
  <si>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</si>
  <si>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</si>
  <si>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</si>
  <si>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</si>
  <si>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</si>
  <si>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</si>
  <si>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</si>
  <si>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</si>
  <si>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</si>
  <si>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</si>
  <si>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</si>
  <si>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</si>
  <si>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</si>
  <si>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</si>
  <si>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</si>
  <si>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</si>
  <si>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</si>
  <si>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</si>
  <si>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</si>
  <si>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</si>
  <si>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</si>
  <si>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</si>
  <si>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</si>
  <si>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</si>
  <si>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</si>
  <si>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</si>
  <si>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</si>
  <si>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</si>
  <si>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</si>
  <si>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</si>
  <si>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</si>
  <si>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</si>
  <si>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</si>
  <si>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</si>
  <si>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</si>
  <si>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</si>
  <si>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</si>
  <si>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</si>
  <si>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</si>
  <si>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</si>
  <si>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</si>
  <si>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</si>
  <si>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</si>
  <si>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</si>
  <si>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</si>
  <si>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</si>
  <si>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</si>
  <si>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</si>
  <si>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</si>
  <si>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</si>
  <si>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</si>
  <si>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</si>
  <si>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</si>
  <si>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</si>
  <si>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</si>
  <si>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</si>
  <si>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</si>
  <si>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</si>
  <si>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</si>
  <si>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</si>
  <si>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</si>
  <si>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</si>
  <si>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</si>
  <si>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</si>
  <si>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</si>
  <si>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</si>
  <si>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</si>
  <si>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</si>
  <si>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</si>
  <si>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</si>
  <si>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</si>
  <si>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</si>
  <si>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</si>
  <si>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</si>
  <si>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</si>
  <si>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</si>
  <si>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</si>
  <si>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</si>
  <si>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</si>
  <si>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</si>
  <si>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</si>
  <si>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</si>
  <si>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</si>
  <si>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</si>
  <si>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</si>
  <si>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</si>
  <si>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</si>
  <si>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</si>
  <si>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</si>
  <si>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</si>
  <si>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</si>
  <si>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</si>
  <si>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</si>
  <si>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</si>
  <si>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</si>
  <si>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</si>
  <si>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</si>
  <si>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</si>
  <si>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</si>
  <si>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</si>
  <si>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</si>
  <si>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</si>
  <si>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</si>
  <si>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</si>
  <si>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</si>
  <si>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</si>
  <si>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</si>
  <si>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</si>
  <si>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</si>
  <si>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</si>
  <si>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</si>
  <si>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</si>
  <si>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</si>
  <si>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</si>
  <si>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</si>
  <si>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</si>
  <si>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</si>
  <si>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</si>
  <si>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</si>
  <si>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</si>
  <si>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</si>
  <si>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</si>
  <si>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</si>
  <si>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</si>
  <si>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</si>
  <si>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</si>
  <si>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</si>
  <si>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</si>
  <si>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</si>
  <si>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</si>
  <si>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</si>
  <si>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</si>
  <si>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</si>
  <si>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</si>
  <si>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</si>
  <si>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</si>
  <si>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</si>
  <si>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</si>
  <si>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</si>
  <si>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</si>
  <si>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</si>
  <si>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</si>
  <si>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</si>
  <si>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</si>
  <si>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</si>
  <si>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</si>
  <si>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</si>
  <si>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</si>
  <si>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</si>
  <si>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</si>
  <si>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</si>
  <si>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</si>
  <si>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</si>
  <si>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</si>
  <si>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</si>
  <si>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</si>
  <si>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</si>
  <si>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</si>
  <si>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</si>
  <si>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</si>
  <si>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</si>
  <si>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</si>
  <si>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</si>
  <si>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</si>
  <si>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</si>
  <si>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</si>
  <si>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</si>
  <si>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</si>
  <si>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</si>
  <si>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</si>
  <si>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</si>
  <si>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</si>
  <si>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</si>
  <si>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</si>
  <si>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</si>
  <si>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</si>
  <si>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</si>
  <si>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</si>
  <si>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</si>
  <si>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</si>
  <si>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</si>
  <si>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</si>
  <si>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</si>
  <si>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</si>
  <si>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</si>
  <si>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</si>
  <si>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</si>
  <si>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</si>
  <si>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</si>
  <si>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</si>
  <si>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</si>
  <si>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</si>
  <si>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</si>
  <si>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</si>
  <si>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</si>
  <si>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</si>
  <si>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</si>
  <si>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</si>
  <si>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</si>
  <si>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</si>
  <si>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</si>
  <si>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</si>
  <si>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</si>
  <si>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</si>
  <si>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</si>
  <si>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</si>
  <si>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</si>
  <si>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</si>
  <si>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</si>
  <si>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</si>
  <si>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</si>
  <si>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</si>
  <si>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</si>
  <si>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</si>
  <si>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</si>
  <si>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</si>
  <si>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</si>
  <si>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</si>
  <si>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</si>
  <si>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</si>
  <si>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</si>
  <si>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</si>
  <si>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</si>
  <si>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</si>
  <si>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</si>
  <si>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</si>
  <si>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</si>
  <si>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</si>
  <si>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</si>
  <si>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</si>
  <si>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</si>
  <si>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</si>
  <si>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</si>
  <si>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</si>
  <si>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</si>
  <si>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</si>
  <si>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</si>
  <si>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</si>
  <si>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</si>
  <si>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</si>
  <si>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</si>
  <si>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</si>
  <si>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</si>
  <si>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</si>
  <si>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</si>
  <si>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</si>
  <si>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</si>
  <si>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</si>
  <si>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</si>
  <si>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</si>
  <si>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</si>
  <si>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</si>
  <si>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</si>
  <si>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</si>
  <si>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</si>
  <si>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</si>
  <si>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</si>
  <si>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</si>
  <si>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</si>
  <si>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</si>
  <si>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</si>
  <si>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</si>
  <si>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</si>
  <si>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</si>
  <si>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</si>
  <si>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</si>
  <si>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</si>
  <si>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</si>
  <si>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</si>
  <si>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</si>
  <si>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</si>
  <si>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</si>
  <si>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</si>
  <si>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</si>
  <si>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</si>
  <si>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</si>
  <si>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</si>
  <si>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</si>
  <si>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</si>
  <si>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</si>
  <si>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</si>
  <si>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</si>
  <si>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</si>
  <si>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</si>
  <si>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</si>
  <si>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</si>
  <si>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</si>
  <si>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</si>
  <si>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</si>
  <si>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</si>
  <si>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</si>
  <si>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</si>
  <si>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</si>
  <si>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</si>
  <si>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</si>
  <si>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</si>
  <si>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</si>
  <si>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</si>
  <si>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</si>
  <si>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</si>
  <si>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</si>
  <si>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</si>
  <si>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</si>
  <si>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</si>
  <si>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</si>
  <si>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</si>
  <si>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</si>
  <si>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</si>
  <si>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</si>
  <si>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</si>
  <si>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</si>
  <si>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</si>
  <si>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</si>
  <si>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</si>
  <si>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</si>
  <si>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</si>
  <si>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</si>
  <si>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</si>
  <si>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</si>
  <si>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</si>
  <si>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</si>
  <si>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</si>
  <si>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</si>
  <si>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</si>
  <si>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</si>
  <si>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</si>
  <si>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</si>
  <si>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</si>
  <si>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</si>
  <si>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</si>
  <si>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</si>
  <si>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</si>
  <si>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</si>
  <si>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</si>
  <si>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</si>
  <si>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</si>
  <si>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</si>
  <si>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</si>
  <si>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</si>
  <si>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</si>
  <si>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</si>
  <si>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</si>
  <si>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</si>
  <si>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</si>
  <si>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</si>
  <si>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</si>
  <si>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</si>
  <si>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</si>
  <si>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</si>
  <si>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</si>
  <si>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</si>
  <si>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</si>
  <si>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</si>
  <si>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</si>
  <si>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</si>
  <si>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</si>
  <si>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</si>
  <si>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</si>
  <si>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</si>
  <si>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</si>
  <si>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</si>
  <si>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</si>
  <si>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</si>
  <si>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</si>
  <si>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</si>
  <si>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</si>
  <si>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</si>
  <si>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</si>
  <si>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</si>
  <si>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</si>
  <si>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</si>
  <si>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</si>
  <si>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</si>
  <si>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</si>
  <si>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</si>
  <si>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</si>
  <si>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</si>
  <si>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</si>
  <si>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</si>
  <si>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</si>
  <si>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</si>
  <si>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</si>
  <si>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</si>
  <si>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</si>
  <si>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</si>
  <si>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</si>
  <si>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</si>
  <si>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</si>
  <si>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</si>
  <si>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</si>
  <si>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</si>
  <si>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</si>
  <si>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</si>
  <si>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</si>
  <si>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</si>
  <si>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</si>
  <si>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</si>
  <si>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</si>
  <si>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</si>
  <si>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</si>
  <si>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</si>
  <si>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</si>
  <si>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</si>
  <si>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</si>
  <si>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</si>
  <si>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</si>
  <si>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</si>
  <si>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</si>
  <si>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</si>
  <si>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</si>
  <si>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</si>
  <si>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</si>
  <si>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</si>
  <si>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</si>
  <si>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</si>
  <si>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</si>
  <si>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</si>
  <si>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</si>
  <si>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</si>
  <si>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</si>
  <si>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</si>
  <si>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</si>
  <si>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</si>
  <si>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</si>
  <si>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</si>
  <si>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</si>
  <si>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</si>
  <si>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</si>
  <si>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</si>
  <si>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</si>
  <si>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</si>
  <si>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</si>
  <si>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</si>
  <si>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</si>
  <si>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</si>
  <si>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</si>
  <si>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</si>
  <si>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</si>
  <si>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</si>
  <si>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</si>
  <si>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</si>
  <si>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</si>
  <si>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</si>
  <si>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</si>
  <si>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</si>
  <si>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</si>
  <si>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</si>
  <si>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</si>
  <si>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</si>
  <si>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</si>
  <si>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</si>
  <si>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</si>
  <si>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</si>
  <si>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</si>
  <si>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</si>
  <si>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</si>
  <si>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</si>
  <si>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</si>
  <si>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</si>
  <si>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</si>
  <si>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</si>
  <si>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</si>
  <si>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</si>
  <si>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</si>
  <si>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</si>
  <si>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</si>
  <si>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</si>
  <si>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</si>
  <si>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</si>
  <si>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</si>
  <si>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</si>
  <si>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</si>
  <si>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</si>
  <si>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</si>
  <si>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</si>
  <si>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</si>
  <si>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</si>
  <si>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</si>
  <si>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</si>
  <si>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</si>
  <si>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</si>
  <si>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</si>
  <si>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</si>
  <si>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</si>
  <si>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</si>
  <si>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</si>
  <si>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</si>
  <si>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</si>
  <si>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</si>
  <si>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</si>
  <si>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</si>
  <si>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</si>
  <si>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</si>
  <si>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</si>
  <si>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</si>
  <si>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</si>
  <si>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</si>
  <si>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</si>
  <si>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</si>
  <si>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</si>
  <si>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</si>
  <si>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</si>
  <si>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</si>
  <si>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</si>
  <si>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</si>
  <si>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</si>
  <si>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</si>
  <si>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</si>
  <si>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</si>
  <si>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</si>
  <si>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</si>
  <si>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</si>
  <si>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</si>
  <si>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</si>
  <si>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</si>
  <si>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</si>
  <si>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</si>
  <si>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</si>
  <si>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</si>
  <si>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</si>
  <si>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</si>
  <si>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</si>
  <si>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</si>
  <si>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</si>
  <si>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</si>
  <si>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</si>
  <si>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</si>
  <si>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</si>
  <si>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</si>
  <si>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</si>
  <si>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</si>
  <si>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</si>
  <si>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</si>
  <si>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</si>
  <si>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</si>
  <si>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</si>
  <si>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</si>
  <si>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</si>
  <si>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</si>
  <si>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</si>
  <si>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</si>
  <si>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</si>
  <si>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</si>
  <si>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</si>
  <si>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</si>
  <si>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</si>
  <si>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</si>
  <si>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</si>
  <si>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</si>
  <si>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</si>
  <si>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</si>
  <si>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</si>
  <si>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</si>
  <si>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</si>
  <si>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</si>
  <si>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</si>
  <si>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</si>
  <si>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</si>
  <si>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</si>
  <si>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</si>
  <si>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</si>
  <si>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</si>
  <si>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</si>
  <si>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</si>
  <si>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</si>
  <si>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</si>
  <si>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</si>
  <si>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</si>
  <si>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</si>
  <si>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</si>
  <si>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</si>
  <si>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</si>
  <si>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</si>
  <si>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</si>
  <si>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</si>
  <si>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</si>
  <si>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</si>
  <si>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</si>
  <si>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</si>
  <si>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</si>
  <si>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</si>
  <si>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</si>
  <si>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</si>
  <si>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</si>
  <si>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</si>
  <si>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</si>
  <si>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</si>
  <si>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</si>
  <si>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</si>
  <si>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</si>
  <si>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</si>
  <si>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</si>
  <si>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</si>
  <si>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</si>
  <si>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</si>
  <si>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</si>
  <si>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</si>
  <si>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</si>
  <si>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</si>
  <si>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</si>
  <si>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</si>
  <si>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</si>
  <si>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</si>
  <si>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</si>
  <si>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</si>
  <si>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</si>
  <si>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</si>
  <si>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</si>
  <si>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</si>
  <si>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</si>
  <si>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</si>
  <si>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</si>
  <si>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</si>
  <si>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</si>
  <si>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</si>
  <si>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</si>
  <si>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</si>
  <si>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</si>
  <si>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</si>
  <si>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</si>
  <si>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</si>
  <si>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</si>
  <si>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</si>
  <si>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</si>
  <si>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</si>
  <si>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</si>
  <si>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</si>
  <si>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</si>
  <si>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</si>
  <si>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</si>
  <si>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</si>
  <si>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</si>
  <si>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</si>
  <si>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</si>
  <si>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</si>
  <si>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</si>
  <si>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</si>
  <si>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</si>
  <si>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</si>
  <si>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</si>
  <si>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</si>
  <si>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</si>
  <si>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</si>
  <si>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</si>
  <si>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</si>
  <si>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</si>
  <si>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</si>
  <si>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</si>
  <si>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</si>
  <si>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</si>
  <si>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</si>
  <si>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</si>
  <si>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</si>
  <si>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</si>
  <si>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</si>
  <si>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</si>
  <si>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</si>
  <si>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</si>
  <si>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</si>
  <si>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</si>
  <si>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</si>
  <si>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</si>
  <si>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</si>
  <si>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</si>
  <si>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</si>
  <si>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</si>
  <si>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</si>
  <si>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</si>
  <si>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</si>
  <si>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</si>
  <si>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</si>
  <si>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</si>
  <si>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</si>
  <si>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</si>
  <si>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</si>
  <si>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</si>
  <si>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</si>
  <si>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</si>
  <si>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</si>
  <si>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</si>
  <si>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</si>
  <si>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</si>
  <si>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</si>
  <si>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</si>
  <si>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</si>
  <si>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</si>
  <si>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</si>
  <si>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</si>
  <si>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</si>
  <si>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</si>
  <si>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</si>
  <si>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</si>
  <si>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</si>
  <si>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</si>
  <si>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</si>
  <si>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</si>
  <si>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</si>
  <si>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</si>
  <si>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</si>
  <si>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</si>
  <si>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</si>
  <si>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</si>
  <si>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</si>
  <si>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</si>
  <si>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</si>
  <si>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</si>
  <si>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</si>
  <si>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</si>
  <si>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</si>
  <si>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</si>
  <si>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</si>
  <si>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</si>
  <si>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</si>
  <si>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</si>
  <si>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</si>
  <si>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</si>
  <si>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</si>
  <si>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</si>
  <si>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</si>
  <si>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</si>
  <si>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</si>
  <si>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</si>
  <si>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</si>
  <si>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</si>
  <si>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</si>
  <si>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</si>
  <si>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</si>
  <si>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</si>
  <si>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</si>
  <si>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</si>
  <si>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</si>
  <si>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</si>
  <si>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</si>
  <si>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</si>
  <si>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</si>
  <si>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</si>
  <si>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</si>
  <si>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</si>
  <si>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</si>
  <si>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</si>
  <si>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</si>
  <si>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</si>
  <si>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</si>
  <si>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</si>
  <si>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</si>
  <si>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</si>
  <si>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</si>
  <si>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</si>
  <si>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</si>
  <si>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</si>
  <si>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</si>
  <si>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</si>
  <si>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</si>
  <si>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</si>
  <si>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</si>
  <si>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</si>
  <si>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</si>
  <si>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</si>
  <si>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</si>
  <si>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</si>
  <si>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</si>
  <si>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</si>
  <si>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</si>
  <si>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</si>
  <si>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</si>
  <si>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</si>
  <si>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</si>
  <si>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</si>
  <si>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</si>
  <si>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</si>
  <si>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</si>
  <si>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</si>
  <si>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</si>
  <si>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</si>
  <si>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</si>
  <si>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</si>
  <si>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</si>
  <si>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</si>
  <si>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</si>
  <si>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</si>
  <si>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</si>
  <si>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</si>
  <si>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</si>
  <si>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</si>
  <si>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</si>
  <si>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</si>
  <si>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</si>
  <si>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</si>
  <si>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</si>
  <si>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</si>
  <si>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</si>
  <si>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</si>
  <si>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</si>
  <si>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</si>
  <si>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</si>
  <si>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</si>
  <si>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</si>
  <si>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</si>
  <si>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</si>
  <si>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</si>
  <si>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</si>
  <si>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</si>
  <si>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</si>
  <si>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</si>
  <si>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</si>
  <si>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</si>
  <si>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</si>
  <si>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</si>
  <si>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</si>
  <si>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</si>
  <si>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</si>
  <si>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</si>
  <si>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</si>
  <si>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</si>
  <si>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</si>
  <si>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</si>
  <si>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</si>
  <si>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</si>
  <si>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</si>
  <si>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</si>
  <si>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</si>
  <si>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</si>
  <si>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</si>
  <si>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</si>
  <si>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</si>
  <si>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</si>
  <si>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</si>
  <si>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</si>
  <si>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</si>
  <si>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</si>
  <si>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</si>
  <si>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</si>
  <si>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</si>
  <si>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</si>
  <si>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</si>
  <si>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</si>
  <si>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</si>
  <si>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</si>
  <si>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</si>
  <si>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</si>
  <si>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</si>
  <si>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</si>
  <si>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</si>
  <si>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</si>
  <si>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</si>
  <si>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</si>
  <si>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</si>
  <si>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</si>
  <si>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</si>
  <si>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</si>
  <si>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</si>
  <si>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</si>
  <si>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</si>
  <si>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</si>
  <si>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</si>
  <si>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</si>
  <si>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</si>
  <si>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</si>
  <si>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</si>
  <si>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</si>
  <si>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</si>
  <si>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</si>
  <si>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</si>
  <si>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</si>
  <si>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</si>
  <si>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</si>
  <si>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</si>
  <si>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</si>
  <si>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</si>
  <si>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</si>
  <si>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</si>
  <si>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</si>
  <si>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</si>
  <si>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</si>
  <si>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</si>
  <si>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</si>
  <si>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</si>
  <si>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</si>
  <si>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</si>
  <si>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</si>
  <si>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</si>
  <si>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</si>
  <si>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</si>
  <si>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</si>
  <si>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</si>
  <si>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</si>
  <si>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</si>
  <si>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</si>
  <si>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</si>
  <si>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</si>
  <si>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</si>
  <si>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</si>
  <si>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</si>
  <si>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</si>
  <si>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</si>
  <si>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</si>
  <si>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</si>
  <si>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</si>
  <si>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</si>
  <si>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</si>
  <si>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</si>
  <si>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</si>
  <si>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</si>
  <si>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</si>
  <si>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</si>
  <si>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</si>
  <si>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</si>
  <si>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</si>
  <si>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</si>
  <si>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</si>
  <si>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</si>
  <si>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</si>
  <si>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</si>
  <si>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</si>
  <si>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</si>
  <si>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</si>
  <si>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</si>
  <si>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</si>
  <si>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</si>
  <si>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</si>
  <si>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</si>
  <si>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</si>
  <si>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</si>
  <si>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</si>
  <si>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</si>
  <si>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</si>
  <si>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</si>
  <si>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</si>
  <si>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</si>
  <si>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</si>
  <si>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</si>
  <si>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</si>
  <si>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</si>
  <si>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</si>
  <si>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</si>
  <si>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</si>
  <si>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</si>
  <si>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</si>
  <si>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</si>
  <si>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</si>
  <si>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</si>
  <si>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</si>
  <si>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</si>
  <si>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</si>
  <si>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</si>
  <si>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</si>
  <si>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</si>
  <si>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</si>
  <si>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</si>
  <si>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</si>
  <si>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</si>
  <si>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</si>
  <si>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</si>
  <si>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</si>
  <si>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</si>
  <si>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</si>
  <si>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</si>
  <si>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</si>
  <si>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</si>
  <si>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</si>
  <si>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</si>
  <si>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</si>
  <si>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</si>
  <si>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</si>
  <si>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</si>
  <si>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</si>
  <si>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</si>
  <si>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</si>
  <si>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</si>
  <si>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</si>
  <si>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</si>
  <si>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</si>
  <si>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</si>
  <si>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</si>
  <si>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</si>
  <si>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</si>
  <si>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</si>
  <si>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</si>
  <si>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</si>
  <si>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</si>
  <si>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</si>
  <si>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</si>
  <si>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</si>
  <si>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</si>
  <si>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</si>
  <si>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</si>
  <si>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</si>
  <si>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</si>
  <si>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</si>
  <si>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</si>
  <si>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</si>
  <si>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</si>
  <si>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</si>
  <si>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</si>
  <si>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</si>
  <si>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</si>
  <si>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</si>
  <si>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</si>
  <si>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</si>
  <si>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</si>
  <si>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</si>
  <si>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</si>
  <si>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</si>
  <si>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</si>
  <si>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</si>
  <si>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</si>
  <si>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</si>
  <si>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</si>
  <si>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</si>
  <si>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</si>
  <si>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</si>
  <si>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</si>
  <si>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</si>
  <si>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</si>
  <si>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</si>
  <si>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</si>
  <si>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</si>
  <si>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</si>
  <si>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</si>
  <si>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</si>
  <si>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</si>
  <si>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</si>
  <si>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</si>
  <si>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</si>
  <si>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</si>
  <si>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</si>
  <si>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</si>
  <si>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</si>
  <si>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</si>
  <si>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</si>
  <si>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</si>
  <si>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</si>
  <si>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</si>
  <si>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</si>
  <si>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</si>
  <si>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</si>
  <si>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</si>
  <si>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</si>
  <si>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</si>
  <si>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</si>
  <si>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</si>
  <si>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</si>
  <si>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</si>
  <si>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</si>
  <si>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</si>
  <si>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</si>
  <si>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</si>
  <si>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</si>
  <si>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</si>
  <si>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</si>
  <si>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</si>
  <si>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</si>
  <si>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</si>
  <si>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</si>
  <si>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</si>
  <si>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</si>
  <si>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</si>
  <si>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</si>
  <si>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</si>
  <si>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</si>
  <si>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</si>
  <si>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</si>
  <si>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</si>
  <si>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</si>
  <si>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</si>
  <si>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</si>
  <si>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</si>
  <si>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</si>
  <si>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</si>
  <si>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</si>
  <si>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</si>
  <si>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</si>
  <si>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</si>
  <si>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</si>
  <si>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</si>
  <si>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</si>
  <si>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</si>
  <si>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</si>
  <si>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</si>
  <si>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</si>
  <si>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</si>
  <si>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</si>
  <si>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</si>
  <si>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</si>
  <si>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</si>
  <si>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</si>
  <si>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</si>
  <si>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</si>
  <si>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</si>
  <si>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</si>
  <si>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</si>
  <si>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</si>
  <si>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</si>
  <si>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</si>
  <si>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</si>
  <si>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</si>
  <si>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</si>
  <si>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</si>
  <si>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</si>
  <si>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</si>
  <si>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</si>
  <si>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</si>
  <si>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</si>
  <si>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</si>
  <si>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</si>
  <si>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</si>
  <si>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</si>
  <si>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</si>
  <si>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</si>
  <si>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</si>
  <si>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</si>
  <si>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</si>
  <si>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</si>
  <si>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</si>
  <si>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</si>
  <si>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</si>
  <si>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</si>
  <si>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</si>
  <si>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</si>
  <si>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</si>
  <si>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</si>
  <si>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</si>
  <si>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</si>
  <si>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</si>
  <si>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</si>
  <si>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</si>
  <si>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</si>
  <si>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</si>
  <si>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</si>
  <si>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</si>
  <si>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</si>
  <si>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</si>
  <si>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</si>
  <si>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</si>
  <si>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</si>
  <si>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</si>
  <si>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</si>
  <si>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</si>
  <si>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</si>
  <si>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</si>
  <si>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</si>
  <si>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</si>
  <si>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</si>
  <si>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</si>
  <si>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</si>
  <si>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</si>
  <si>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</si>
  <si>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</si>
  <si>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</si>
  <si>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</si>
  <si>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</si>
  <si>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</si>
  <si>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</si>
  <si>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</si>
  <si>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</si>
  <si>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</si>
  <si>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</si>
  <si>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</si>
  <si>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</si>
  <si>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</si>
  <si>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</si>
  <si>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</si>
  <si>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</si>
  <si>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</si>
  <si>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</si>
  <si>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</si>
  <si>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</si>
  <si>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</si>
  <si>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</si>
  <si>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</si>
  <si>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</si>
  <si>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</si>
  <si>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</si>
  <si>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</si>
  <si>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</si>
  <si>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</si>
  <si>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</si>
  <si>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</si>
  <si>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</si>
  <si>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</si>
  <si>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</si>
  <si>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</si>
  <si>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</si>
  <si>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</si>
  <si>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</si>
  <si>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</si>
  <si>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</si>
  <si>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</si>
  <si>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</si>
  <si>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</si>
  <si>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</si>
  <si>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</si>
  <si>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</si>
  <si>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</si>
  <si>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</si>
  <si>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</si>
  <si>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</si>
  <si>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</si>
  <si>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</si>
  <si>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</si>
  <si>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</si>
  <si>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</si>
  <si>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</si>
  <si>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</si>
  <si>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</si>
  <si>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</si>
  <si>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</si>
  <si>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</si>
  <si>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</si>
  <si>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</si>
  <si>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</si>
  <si>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</si>
  <si>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</si>
  <si>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</si>
  <si>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</si>
  <si>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</si>
  <si>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</si>
  <si>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</si>
  <si>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</si>
  <si>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</si>
  <si>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</si>
  <si>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</si>
  <si>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</si>
  <si>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</si>
  <si>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</si>
  <si>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</si>
  <si>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</si>
  <si>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</si>
  <si>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</si>
  <si>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</si>
  <si>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</si>
  <si>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</si>
  <si>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</si>
  <si>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</si>
  <si>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</si>
  <si>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</si>
  <si>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</si>
  <si>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</si>
  <si>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</si>
  <si>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</si>
  <si>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</si>
  <si>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</si>
  <si>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</si>
  <si>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</si>
  <si>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</si>
  <si>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</si>
  <si>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</si>
  <si>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</si>
  <si>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</si>
  <si>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</si>
  <si>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</si>
  <si>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</si>
  <si>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</si>
  <si>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</si>
  <si>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</si>
  <si>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</si>
  <si>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</si>
  <si>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</si>
  <si>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</si>
  <si>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</si>
  <si>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</si>
  <si>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</si>
  <si>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</si>
  <si>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</si>
  <si>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</si>
  <si>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</si>
  <si>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</si>
  <si>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</si>
  <si>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</si>
  <si>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</si>
  <si>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</si>
  <si>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</si>
  <si>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</si>
  <si>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</si>
  <si>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</si>
  <si>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</si>
  <si>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</si>
  <si>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</si>
  <si>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</si>
  <si>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</si>
  <si>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</si>
  <si>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</si>
  <si>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</si>
  <si>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</si>
  <si>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</si>
  <si>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</si>
  <si>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</si>
  <si>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</si>
  <si>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</si>
  <si>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</si>
  <si>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</si>
  <si>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</si>
  <si>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</si>
  <si>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</si>
  <si>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</si>
  <si>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</si>
  <si>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</si>
  <si>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</si>
  <si>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</si>
  <si>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</si>
  <si>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</si>
  <si>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</si>
  <si>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</si>
  <si>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</si>
  <si>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</si>
  <si>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</si>
  <si>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</si>
  <si>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</si>
  <si>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</si>
  <si>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</si>
  <si>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</si>
  <si>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</si>
  <si>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</si>
  <si>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</si>
  <si>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</si>
  <si>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</si>
  <si>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</si>
  <si>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</si>
  <si>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</si>
  <si>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</si>
  <si>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</si>
  <si>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</si>
  <si>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</si>
  <si>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</si>
  <si>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</si>
  <si>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</si>
  <si>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</si>
  <si>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</si>
  <si>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</si>
  <si>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</si>
  <si>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</si>
  <si>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</si>
  <si>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</si>
  <si>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</si>
  <si>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</si>
  <si>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</si>
  <si>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</si>
  <si>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</si>
  <si>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</si>
  <si>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</si>
  <si>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</si>
  <si>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</si>
  <si>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</si>
  <si>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</si>
  <si>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</si>
  <si>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</si>
  <si>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</si>
  <si>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</si>
  <si>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</si>
  <si>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</si>
  <si>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</si>
  <si>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</si>
  <si>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</si>
  <si>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</si>
  <si>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</si>
  <si>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</si>
  <si>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</si>
  <si>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</si>
  <si>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</si>
  <si>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</si>
  <si>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</si>
  <si>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</si>
  <si>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</si>
  <si>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</si>
  <si>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</si>
  <si>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</si>
  <si>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</si>
  <si>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</si>
  <si>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</si>
  <si>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</si>
  <si>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</si>
  <si>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</si>
  <si>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</si>
  <si>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</si>
  <si>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</si>
  <si>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</si>
  <si>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</si>
  <si>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</si>
  <si>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</si>
  <si>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</si>
  <si>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</si>
  <si>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</si>
  <si>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</si>
  <si>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</si>
  <si>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</si>
  <si>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</si>
  <si>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</si>
  <si>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</si>
  <si>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</si>
  <si>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</si>
  <si>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</si>
  <si>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</si>
  <si>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</si>
  <si>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</si>
  <si>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</si>
  <si>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</si>
  <si>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</si>
  <si>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</si>
  <si>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</si>
  <si>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</si>
  <si>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</si>
  <si>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</si>
  <si>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</si>
  <si>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</si>
  <si>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</si>
  <si>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</si>
  <si>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</si>
  <si>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</si>
  <si>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</si>
  <si>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</si>
  <si>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</si>
  <si>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</si>
  <si>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</si>
  <si>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</si>
  <si>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</si>
  <si>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</si>
  <si>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</si>
  <si>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</si>
  <si>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</si>
  <si>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</si>
  <si>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</si>
  <si>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</si>
  <si>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</si>
  <si>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</si>
  <si>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</si>
  <si>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</si>
  <si>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</si>
  <si>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</si>
  <si>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</si>
  <si>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</si>
  <si>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</si>
  <si>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</si>
  <si>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</si>
  <si>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</si>
  <si>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</si>
  <si>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</si>
  <si>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</si>
  <si>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</si>
  <si>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</si>
  <si>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</si>
  <si>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</si>
  <si>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</si>
  <si>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</si>
  <si>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</si>
  <si>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</si>
  <si>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</si>
  <si>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</si>
  <si>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</si>
  <si>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</si>
  <si>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</si>
  <si>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</si>
  <si>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</si>
  <si>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</si>
  <si>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</si>
  <si>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</si>
  <si>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</si>
  <si>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</si>
  <si>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</si>
  <si>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</si>
  <si>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</si>
  <si>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</si>
  <si>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</si>
  <si>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</si>
  <si>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</si>
  <si>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</si>
  <si>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</si>
  <si>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</si>
  <si>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</si>
  <si>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</si>
  <si>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</si>
  <si>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</si>
  <si>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</si>
  <si>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</si>
  <si>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</si>
  <si>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</si>
  <si>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</si>
  <si>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</si>
  <si>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</si>
  <si>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</si>
  <si>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</si>
  <si>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</si>
  <si>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</si>
  <si>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</si>
  <si>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</si>
  <si>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</si>
  <si>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</si>
  <si>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</si>
  <si>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</si>
  <si>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</si>
  <si>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</si>
  <si>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</si>
  <si>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</si>
  <si>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</si>
  <si>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</si>
  <si>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</si>
  <si>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</si>
  <si>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</si>
  <si>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</si>
  <si>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</si>
  <si>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</si>
  <si>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</si>
  <si>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</si>
  <si>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</si>
  <si>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</si>
  <si>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</si>
  <si>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</si>
  <si>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</si>
  <si>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</si>
  <si>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</si>
  <si>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</si>
  <si>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</si>
  <si>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</si>
  <si>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</si>
  <si>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</si>
  <si>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</si>
  <si>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</si>
  <si>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</si>
  <si>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</si>
  <si>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</si>
  <si>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</si>
  <si>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</si>
  <si>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</si>
  <si>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</si>
  <si>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</si>
  <si>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</si>
  <si>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</si>
  <si>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</si>
  <si>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</si>
  <si>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</si>
  <si>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</si>
  <si>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</si>
  <si>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</si>
  <si>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</si>
  <si>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</si>
  <si>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</si>
  <si>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</si>
  <si>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</si>
  <si>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</si>
  <si>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</si>
  <si>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</si>
  <si>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</si>
  <si>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</si>
  <si>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</si>
  <si>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</si>
  <si>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</si>
  <si>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</si>
  <si>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</si>
  <si>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</si>
  <si>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</si>
  <si>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</si>
  <si>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</si>
  <si>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</si>
  <si>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</si>
  <si>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</si>
  <si>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</si>
  <si>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</si>
  <si>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</si>
  <si>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</si>
  <si>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</si>
  <si>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</si>
  <si>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</si>
  <si>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</si>
  <si>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</si>
  <si>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</si>
  <si>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</si>
  <si>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</si>
  <si>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</si>
  <si>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</si>
  <si>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</si>
  <si>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</si>
  <si>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</si>
  <si>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</si>
  <si>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</si>
  <si>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</si>
  <si>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</si>
  <si>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</si>
  <si>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</si>
  <si>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</si>
  <si>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</si>
  <si>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</si>
  <si>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</si>
  <si>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</si>
  <si>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</si>
  <si>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</si>
  <si>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</si>
  <si>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</si>
  <si>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</si>
  <si>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</si>
  <si>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</si>
  <si>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</si>
  <si>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</si>
  <si>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</si>
  <si>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</si>
  <si>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</si>
  <si>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</si>
  <si>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</si>
  <si>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</si>
  <si>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</si>
  <si>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</si>
  <si>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</si>
  <si>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</si>
  <si>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</si>
  <si>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</si>
  <si>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</si>
  <si>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</si>
  <si>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</si>
  <si>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</si>
  <si>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</si>
  <si>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</si>
  <si>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</si>
  <si>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</si>
  <si>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</si>
  <si>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</si>
  <si>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</si>
  <si>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</si>
  <si>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</si>
  <si>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</si>
  <si>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</si>
  <si>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</si>
  <si>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</si>
  <si>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</si>
  <si>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</si>
  <si>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</si>
  <si>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</si>
  <si>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</si>
  <si>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</si>
  <si>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</si>
  <si>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</si>
  <si>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</si>
  <si>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</si>
  <si>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</si>
  <si>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</si>
  <si>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</si>
  <si>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</si>
  <si>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</si>
  <si>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</si>
  <si>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</si>
  <si>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</si>
  <si>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</si>
  <si>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</si>
  <si>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</si>
  <si>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</si>
  <si>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</si>
  <si>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</si>
  <si>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</si>
  <si>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</si>
  <si>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</si>
  <si>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</si>
  <si>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</si>
  <si>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</si>
  <si>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</si>
  <si>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</si>
  <si>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</si>
  <si>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</si>
  <si>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</si>
  <si>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</si>
  <si>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</si>
  <si>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</si>
  <si>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</si>
  <si>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</si>
  <si>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</si>
  <si>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</si>
  <si>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</si>
  <si>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</si>
  <si>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</si>
  <si>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</si>
  <si>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</si>
  <si>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</si>
  <si>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</si>
  <si>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</si>
  <si>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</si>
  <si>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</si>
  <si>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</si>
  <si>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</si>
  <si>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</si>
  <si>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</si>
  <si>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</si>
  <si>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</si>
  <si>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</si>
  <si>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</si>
  <si>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</si>
  <si>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</si>
  <si>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</si>
  <si>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</si>
  <si>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</si>
  <si>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</si>
  <si>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</si>
  <si>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</si>
  <si>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</si>
  <si>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</si>
  <si>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</si>
  <si>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</si>
  <si>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</si>
  <si>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</si>
  <si>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</si>
  <si>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</si>
  <si>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</si>
  <si>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</si>
  <si>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</si>
  <si>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</si>
  <si>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</si>
  <si>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</si>
  <si>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</si>
  <si>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</si>
  <si>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</si>
  <si>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</si>
  <si>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</si>
  <si>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</si>
  <si>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</si>
  <si>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</si>
  <si>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</si>
  <si>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</si>
  <si>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</si>
  <si>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</si>
  <si>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</si>
  <si>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</si>
  <si>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</si>
  <si>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</si>
  <si>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</si>
  <si>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</si>
  <si>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</si>
  <si>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</si>
  <si>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</si>
  <si>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</si>
  <si>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</si>
  <si>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</si>
  <si>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</si>
  <si>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</si>
  <si>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</si>
  <si>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</si>
  <si>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</si>
  <si>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</si>
  <si>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</si>
  <si>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</si>
  <si>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</si>
  <si>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</si>
  <si>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</si>
  <si>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</si>
  <si>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</si>
  <si>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</si>
  <si>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</si>
  <si>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</si>
  <si>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</si>
  <si>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</si>
  <si>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</si>
  <si>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</si>
  <si>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</si>
  <si>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</si>
  <si>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</si>
  <si>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</si>
  <si>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</si>
  <si>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</si>
  <si>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</si>
  <si>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</si>
  <si>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</si>
  <si>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</si>
  <si>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</si>
  <si>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</si>
  <si>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</si>
  <si>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</si>
  <si>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</si>
  <si>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</si>
  <si>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</si>
  <si>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</si>
  <si>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</si>
  <si>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</si>
  <si>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</si>
  <si>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</si>
  <si>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</si>
  <si>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</si>
  <si>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</si>
  <si>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</si>
  <si>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</si>
  <si>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</si>
  <si>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</si>
  <si>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</si>
  <si>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</si>
  <si>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</si>
  <si>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</si>
  <si>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</si>
  <si>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</si>
  <si>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</si>
  <si>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</si>
  <si>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</si>
  <si>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</si>
  <si>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</si>
  <si>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</si>
  <si>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</si>
  <si>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</si>
  <si>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</si>
  <si>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</si>
  <si>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</si>
  <si>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</si>
  <si>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</si>
  <si>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</si>
  <si>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</si>
  <si>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</si>
  <si>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</si>
  <si>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</si>
  <si>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</si>
  <si>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</si>
  <si>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</si>
  <si>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</si>
  <si>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</si>
  <si>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</si>
  <si>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</si>
  <si>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</si>
  <si>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</si>
  <si>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</si>
  <si>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</si>
  <si>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</si>
  <si>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</si>
  <si>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</si>
  <si>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</si>
  <si>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</si>
  <si>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</si>
  <si>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</si>
  <si>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</si>
  <si>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</si>
  <si>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</si>
  <si>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</si>
  <si>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</si>
  <si>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</si>
  <si>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</si>
  <si>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</si>
  <si>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</si>
  <si>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</si>
  <si>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</si>
  <si>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</si>
  <si>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</si>
  <si>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</si>
  <si>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</si>
  <si>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</si>
  <si>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</si>
  <si>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</si>
  <si>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</si>
  <si>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</si>
  <si>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</si>
  <si>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</si>
  <si>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</si>
  <si>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</si>
  <si>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</si>
  <si>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</si>
  <si>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</si>
  <si>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</si>
  <si>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</si>
  <si>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</si>
  <si>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</si>
  <si>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</si>
  <si>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</si>
  <si>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</si>
  <si>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</si>
  <si>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</si>
  <si>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</si>
  <si>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</si>
  <si>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</si>
  <si>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</si>
  <si>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</si>
  <si>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</si>
  <si>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</si>
  <si>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</si>
  <si>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</si>
  <si>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</si>
  <si>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</si>
  <si>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</si>
  <si>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</si>
  <si>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</si>
  <si>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</si>
  <si>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</si>
  <si>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</si>
  <si>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</si>
  <si>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</si>
  <si>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</si>
  <si>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</si>
  <si>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</si>
  <si>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</si>
  <si>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</si>
  <si>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</si>
  <si>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</si>
  <si>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</si>
  <si>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</si>
  <si>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</si>
  <si>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</si>
  <si>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</si>
  <si>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</si>
  <si>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</si>
  <si>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</si>
  <si>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</si>
  <si>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</si>
  <si>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</si>
  <si>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</si>
  <si>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</si>
  <si>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</si>
  <si>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</si>
  <si>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</si>
  <si>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</si>
  <si>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</si>
  <si>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</si>
  <si>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</si>
  <si>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</si>
  <si>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</si>
  <si>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</si>
  <si>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</si>
  <si>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</si>
  <si>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</si>
  <si>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</si>
  <si>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</si>
  <si>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</si>
  <si>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</si>
  <si>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</si>
  <si>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</si>
  <si>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</si>
  <si>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</si>
  <si>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</si>
  <si>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</si>
  <si>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</si>
  <si>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</si>
  <si>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</si>
  <si>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</si>
  <si>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</si>
  <si>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</si>
  <si>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</si>
  <si>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</si>
  <si>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</si>
  <si>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</si>
  <si>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</si>
  <si>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</si>
  <si>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</si>
  <si>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</si>
  <si>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</si>
  <si>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</si>
  <si>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</si>
  <si>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</si>
  <si>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</si>
  <si>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</si>
  <si>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</si>
  <si>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</si>
  <si>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</si>
  <si>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</si>
  <si>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</si>
  <si>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</si>
  <si>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</si>
  <si>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</si>
  <si>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</si>
  <si>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</si>
  <si>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</si>
  <si>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</si>
  <si>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</si>
  <si>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</si>
  <si>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</si>
  <si>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</si>
  <si>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</si>
  <si>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</si>
  <si>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</si>
  <si>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</si>
  <si>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</si>
  <si>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</si>
  <si>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</si>
  <si>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</si>
  <si>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</si>
  <si>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</si>
  <si>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</si>
  <si>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</si>
  <si>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</si>
  <si>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</si>
  <si>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</si>
  <si>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</si>
  <si>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</si>
  <si>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</si>
  <si>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</si>
  <si>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</si>
  <si>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</si>
  <si>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</si>
  <si>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</si>
  <si>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</si>
  <si>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</si>
  <si>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</si>
  <si>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</si>
  <si>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</si>
  <si>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</si>
  <si>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</si>
  <si>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</si>
  <si>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</si>
  <si>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</si>
  <si>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</si>
  <si>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</si>
  <si>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</si>
  <si>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</si>
  <si>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</si>
  <si>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</si>
  <si>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</si>
  <si>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</si>
  <si>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</si>
  <si>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</si>
  <si>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</si>
  <si>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</si>
  <si>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</si>
  <si>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</si>
  <si>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</si>
  <si>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</si>
  <si>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</si>
  <si>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</si>
  <si>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</si>
  <si>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</si>
  <si>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</si>
  <si>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</si>
  <si>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</si>
  <si>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</si>
  <si>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</si>
  <si>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</si>
  <si>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</si>
  <si>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</si>
  <si>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</si>
  <si>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</si>
  <si>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</si>
  <si>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</si>
  <si>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</si>
  <si>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</si>
  <si>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</si>
  <si>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</si>
  <si>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</si>
  <si>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</si>
  <si>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</si>
  <si>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</si>
  <si>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</si>
  <si>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</si>
  <si>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</si>
  <si>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</si>
  <si>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</si>
  <si>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</si>
  <si>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</si>
  <si>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</si>
  <si>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</si>
  <si>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</si>
  <si>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</si>
  <si>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</si>
  <si>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</si>
  <si>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</si>
  <si>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</si>
  <si>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</si>
  <si>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</si>
  <si>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</si>
  <si>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</si>
  <si>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</si>
  <si>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</si>
  <si>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</si>
  <si>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</si>
  <si>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</si>
  <si>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</si>
  <si>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</si>
  <si>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</si>
  <si>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</si>
  <si>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</si>
  <si>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</si>
  <si>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</si>
  <si>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</si>
  <si>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</si>
  <si>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</si>
  <si>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</si>
  <si>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</si>
  <si>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</si>
  <si>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</si>
  <si>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</si>
  <si>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</si>
  <si>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</si>
  <si>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</si>
  <si>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</si>
  <si>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</si>
  <si>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</si>
  <si>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</si>
  <si>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</si>
  <si>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</si>
  <si>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</si>
  <si>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</si>
  <si>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</si>
  <si>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</si>
  <si>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</si>
  <si>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</si>
  <si>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</si>
  <si>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</si>
  <si>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</si>
  <si>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</si>
  <si>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</si>
  <si>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</si>
  <si>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</si>
  <si>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</si>
  <si>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</si>
  <si>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</si>
  <si>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</si>
  <si>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</si>
  <si>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</si>
  <si>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</si>
  <si>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</si>
  <si>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</si>
  <si>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</si>
  <si>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</si>
  <si>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</si>
  <si>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</si>
  <si>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</si>
  <si>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</si>
  <si>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</si>
  <si>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</si>
  <si>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</si>
  <si>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</si>
  <si>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</si>
  <si>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</si>
  <si>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</si>
  <si>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</si>
  <si>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</si>
  <si>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</si>
  <si>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</si>
  <si>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</si>
  <si>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</si>
  <si>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</si>
  <si>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</si>
  <si>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</si>
  <si>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</si>
  <si>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</si>
  <si>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</si>
  <si>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</si>
  <si>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</si>
  <si>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</si>
  <si>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</si>
  <si>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</si>
  <si>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</si>
  <si>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</si>
  <si>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</si>
  <si>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</si>
  <si>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</si>
  <si>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</si>
  <si>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</si>
  <si>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</si>
  <si>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</si>
  <si>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</si>
  <si>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</si>
  <si>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</si>
  <si>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</si>
  <si>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</si>
  <si>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</si>
  <si>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</si>
  <si>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</si>
  <si>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</si>
  <si>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</si>
  <si>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</si>
  <si>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</si>
  <si>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</si>
  <si>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</si>
  <si>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</si>
  <si>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</si>
  <si>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</si>
  <si>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</si>
  <si>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</si>
  <si>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</si>
  <si>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</si>
  <si>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</si>
  <si>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</si>
  <si>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</si>
  <si>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</si>
  <si>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</si>
  <si>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</si>
  <si>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</si>
  <si>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</si>
  <si>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</si>
  <si>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</si>
  <si>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</si>
  <si>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</si>
  <si>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</si>
  <si>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</si>
  <si>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</si>
  <si>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</si>
  <si>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</si>
  <si>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</si>
  <si>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</si>
  <si>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</si>
  <si>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</si>
  <si>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</si>
  <si>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</si>
  <si>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</si>
  <si>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</si>
  <si>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</si>
  <si>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</si>
  <si>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</si>
  <si>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</si>
  <si>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</si>
  <si>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</si>
  <si>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</si>
  <si>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</si>
  <si>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</si>
  <si>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</si>
  <si>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</si>
  <si>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</si>
  <si>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</si>
  <si>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</si>
  <si>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</si>
  <si>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</si>
  <si>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</si>
  <si>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</si>
  <si>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</si>
  <si>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</si>
  <si>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</si>
  <si>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</si>
  <si>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</si>
  <si>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</si>
  <si>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</si>
  <si>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</si>
  <si>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</si>
  <si>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</si>
  <si>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</si>
  <si>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</si>
  <si>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</si>
  <si>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</si>
  <si>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</si>
  <si>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</si>
  <si>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</si>
  <si>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</si>
  <si>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</si>
  <si>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</si>
  <si>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</si>
  <si>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</si>
  <si>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</si>
  <si>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</si>
  <si>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</si>
  <si>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</si>
  <si>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</si>
  <si>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</si>
  <si>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</si>
  <si>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</si>
  <si>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</si>
  <si>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</si>
  <si>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</si>
  <si>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</si>
  <si>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</si>
  <si>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</si>
  <si>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</si>
  <si>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</si>
  <si>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</si>
  <si>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</si>
  <si>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</si>
  <si>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</si>
  <si>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</si>
  <si>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</si>
  <si>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</si>
  <si>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</si>
  <si>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</si>
  <si>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</si>
  <si>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</si>
  <si>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</si>
  <si>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</si>
  <si>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</si>
  <si>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</si>
  <si>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</si>
  <si>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</si>
  <si>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</si>
  <si>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</si>
  <si>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</si>
  <si>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</si>
  <si>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</si>
  <si>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</si>
  <si>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</si>
  <si>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</si>
  <si>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</si>
  <si>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</si>
  <si>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</si>
  <si>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</si>
  <si>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</si>
  <si>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</si>
  <si>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</si>
  <si>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</si>
  <si>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</si>
  <si>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</si>
  <si>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</si>
  <si>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</si>
  <si>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</si>
  <si>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</si>
  <si>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</si>
  <si>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</si>
  <si>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</si>
  <si>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</si>
  <si>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</si>
  <si>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</si>
  <si>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</si>
  <si>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</si>
  <si>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</si>
  <si>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</si>
  <si>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</si>
  <si>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</si>
  <si>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</si>
  <si>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</si>
  <si>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</si>
  <si>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</si>
  <si>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</si>
  <si>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</si>
  <si>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</si>
  <si>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</si>
  <si>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</si>
  <si>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</si>
  <si>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</si>
  <si>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</si>
  <si>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</si>
  <si>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</si>
  <si>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</si>
  <si>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</si>
  <si>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</si>
  <si>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</si>
  <si>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</si>
  <si>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</si>
  <si>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</si>
  <si>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</si>
  <si>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</si>
  <si>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</si>
  <si>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</si>
  <si>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</si>
  <si>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</si>
  <si>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</si>
  <si>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</si>
  <si>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</si>
  <si>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</si>
  <si>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</si>
  <si>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</si>
  <si>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</si>
  <si>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</si>
  <si>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</si>
  <si>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</si>
  <si>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</si>
  <si>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</si>
  <si>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</si>
  <si>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</si>
  <si>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</si>
  <si>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</si>
  <si>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</si>
  <si>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</si>
  <si>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</si>
  <si>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</si>
  <si>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</si>
  <si>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</si>
  <si>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</si>
  <si>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</si>
  <si>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</si>
  <si>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</si>
  <si>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</si>
  <si>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</si>
  <si>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</si>
  <si>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</si>
  <si>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</si>
  <si>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</si>
  <si>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</si>
  <si>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</si>
  <si>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</si>
  <si>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</si>
  <si>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</si>
  <si>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</si>
  <si>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</si>
  <si>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</si>
  <si>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</si>
  <si>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</si>
  <si>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</si>
  <si>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</si>
  <si>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</si>
  <si>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</si>
  <si>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</si>
  <si>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</si>
  <si>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</si>
  <si>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</si>
  <si>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</si>
  <si>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</si>
  <si>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</si>
  <si>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</si>
  <si>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</si>
  <si>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</si>
  <si>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</si>
  <si>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</si>
  <si>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</si>
  <si>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</si>
  <si>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</si>
  <si>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</si>
  <si>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</si>
  <si>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</si>
  <si>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</si>
  <si>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</si>
  <si>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</si>
  <si>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</si>
  <si>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</si>
  <si>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</si>
  <si>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</si>
  <si>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</si>
  <si>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</si>
  <si>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</si>
  <si>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</si>
  <si>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</si>
  <si>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</si>
  <si>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</si>
  <si>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</si>
  <si>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</si>
  <si>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</si>
  <si>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</si>
  <si>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</si>
  <si>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</si>
  <si>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</si>
  <si>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</si>
  <si>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</si>
  <si>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</si>
  <si>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</si>
  <si>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</si>
  <si>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</si>
  <si>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</si>
  <si>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</si>
  <si>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</si>
  <si>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</si>
  <si>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</si>
  <si>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</si>
  <si>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</si>
  <si>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</si>
  <si>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</si>
  <si>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</si>
  <si>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</si>
  <si>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</si>
  <si>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</si>
  <si>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</si>
  <si>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</si>
  <si>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</si>
  <si>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</si>
  <si>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</si>
  <si>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</si>
  <si>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</si>
  <si>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</si>
  <si>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</si>
  <si>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</si>
  <si>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</si>
  <si>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</si>
  <si>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</si>
  <si>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</si>
  <si>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</si>
  <si>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</si>
  <si>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</si>
  <si>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</si>
  <si>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</si>
  <si>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</si>
  <si>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</si>
  <si>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</si>
  <si>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</si>
  <si>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</si>
  <si>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</si>
  <si>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</si>
  <si>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</si>
  <si>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</si>
  <si>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</si>
  <si>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</si>
  <si>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</si>
  <si>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</si>
  <si>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</si>
  <si>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</si>
  <si>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</si>
  <si>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</si>
  <si>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</si>
  <si>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</si>
  <si>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</si>
  <si>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</si>
  <si>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</si>
  <si>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</si>
  <si>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</si>
  <si>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</si>
  <si>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</si>
  <si>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</si>
  <si>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</si>
  <si>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</si>
  <si>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</si>
  <si>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</si>
  <si>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</si>
  <si>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</si>
  <si>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</si>
  <si>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</si>
  <si>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</si>
  <si>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</si>
  <si>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</si>
  <si>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</si>
  <si>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</si>
  <si>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</si>
  <si>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</si>
  <si>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</si>
  <si>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</si>
  <si>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</si>
  <si>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</si>
  <si>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</si>
  <si>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</si>
  <si>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</si>
  <si>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</si>
  <si>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</si>
  <si>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</si>
  <si>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</si>
  <si>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</si>
  <si>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</si>
  <si>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</si>
  <si>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</si>
  <si>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</si>
  <si>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</si>
  <si>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</si>
  <si>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</si>
  <si>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</si>
  <si>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</si>
  <si>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</si>
  <si>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</si>
  <si>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</si>
  <si>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</si>
  <si>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</si>
  <si>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</si>
  <si>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</si>
  <si>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</si>
  <si>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</si>
  <si>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</si>
  <si>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</si>
  <si>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</si>
  <si>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</si>
  <si>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</si>
  <si>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</si>
  <si>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</si>
  <si>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</si>
  <si>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</si>
  <si>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</si>
  <si>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</si>
  <si>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</si>
  <si>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</si>
  <si>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</si>
  <si>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</si>
  <si>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</si>
  <si>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</si>
  <si>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</si>
  <si>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</si>
  <si>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</si>
  <si>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</si>
  <si>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</si>
  <si>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</si>
  <si>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</si>
  <si>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</si>
  <si>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</si>
  <si>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</si>
  <si>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</si>
  <si>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</si>
  <si>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</si>
  <si>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</si>
  <si>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</si>
  <si>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</si>
  <si>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</si>
  <si>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</si>
  <si>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</si>
  <si>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</si>
  <si>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</si>
  <si>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</si>
  <si>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</si>
  <si>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</si>
  <si>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</si>
  <si>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</si>
  <si>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</si>
  <si>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</si>
  <si>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</si>
  <si>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</si>
  <si>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</si>
  <si>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</si>
  <si>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</si>
  <si>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</si>
  <si>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</si>
  <si>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</si>
  <si>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</si>
  <si>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</si>
  <si>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</si>
  <si>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</si>
  <si>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</si>
  <si>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</si>
  <si>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</si>
  <si>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</si>
  <si>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</si>
  <si>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</si>
  <si>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</si>
  <si>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</si>
  <si>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</si>
  <si>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</si>
  <si>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</si>
  <si>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</si>
  <si>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</si>
  <si>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</si>
  <si>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</si>
  <si>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</si>
  <si>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</si>
  <si>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</si>
  <si>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</si>
  <si>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</si>
  <si>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</si>
  <si>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</si>
  <si>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</si>
  <si>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</si>
  <si>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</si>
  <si>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</si>
  <si>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</si>
  <si>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</si>
  <si>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</si>
  <si>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</si>
  <si>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</si>
  <si>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</si>
  <si>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</si>
  <si>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</si>
  <si>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</si>
  <si>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</si>
  <si>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</si>
  <si>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</si>
  <si>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</si>
  <si>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</si>
  <si>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</si>
  <si>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</si>
  <si>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</si>
  <si>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</si>
  <si>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</si>
  <si>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</si>
  <si>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</si>
  <si>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</si>
  <si>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</si>
  <si>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</si>
  <si>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</si>
  <si>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</si>
  <si>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</si>
  <si>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</si>
  <si>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</si>
  <si>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</si>
  <si>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</si>
  <si>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</si>
  <si>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</si>
  <si>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</si>
  <si>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</si>
  <si>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</si>
  <si>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</si>
  <si>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</si>
  <si>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</si>
  <si>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</si>
  <si>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</si>
  <si>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</si>
  <si>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</si>
  <si>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</si>
  <si>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</si>
  <si>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</si>
  <si>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</si>
  <si>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</si>
  <si>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</si>
  <si>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</si>
  <si>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</si>
  <si>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</si>
  <si>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</si>
  <si>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</si>
  <si>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</si>
  <si>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</si>
  <si>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</si>
  <si>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</si>
  <si>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</si>
  <si>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</si>
  <si>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</si>
  <si>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</si>
  <si>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</si>
  <si>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</si>
  <si>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</si>
  <si>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</si>
  <si>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</si>
  <si>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</si>
  <si>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</si>
  <si>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</si>
  <si>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</si>
  <si>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</si>
  <si>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</si>
  <si>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</si>
  <si>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</si>
  <si>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</si>
  <si>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</si>
  <si>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</si>
  <si>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</si>
  <si>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</si>
  <si>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</si>
  <si>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</si>
  <si>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</si>
  <si>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</si>
  <si>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</si>
  <si>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</si>
  <si>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</si>
  <si>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</si>
  <si>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</si>
  <si>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</si>
  <si>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</si>
  <si>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</si>
  <si>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</si>
  <si>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</si>
  <si>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</si>
  <si>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</si>
  <si>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</si>
  <si>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</si>
  <si>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</si>
  <si>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</si>
  <si>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</si>
  <si>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</si>
  <si>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</si>
  <si>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</si>
  <si>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</si>
  <si>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</si>
  <si>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</si>
  <si>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</si>
  <si>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</si>
  <si>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</si>
  <si>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</si>
  <si>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</si>
  <si>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</si>
  <si>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</si>
  <si>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</si>
  <si>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</si>
  <si>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</si>
  <si>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</si>
  <si>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</si>
  <si>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</si>
  <si>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</si>
  <si>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</si>
  <si>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</si>
  <si>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</si>
  <si>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</si>
  <si>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</si>
  <si>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</si>
  <si>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</si>
  <si>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</si>
  <si>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</si>
  <si>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</si>
  <si>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</si>
  <si>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</si>
  <si>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</si>
  <si>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</si>
  <si>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</si>
  <si>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</si>
  <si>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</si>
  <si>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</si>
  <si>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</si>
  <si>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</si>
  <si>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</si>
  <si>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</si>
  <si>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</si>
  <si>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</si>
  <si>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</si>
  <si>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</si>
  <si>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</si>
  <si>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</si>
  <si>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</si>
  <si>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</si>
  <si>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</si>
  <si>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</si>
  <si>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</si>
  <si>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</si>
  <si>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</si>
  <si>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</si>
  <si>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</si>
  <si>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</si>
  <si>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</si>
  <si>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</si>
  <si>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</si>
  <si>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</si>
  <si>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</si>
  <si>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</si>
  <si>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</si>
  <si>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</si>
  <si>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</si>
  <si>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</si>
  <si>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</si>
  <si>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</si>
  <si>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</si>
  <si>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</si>
  <si>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</si>
  <si>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</si>
  <si>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</si>
  <si>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</si>
  <si>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</si>
  <si>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</si>
  <si>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</si>
  <si>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</si>
  <si>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</si>
  <si>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</si>
  <si>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</si>
  <si>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</si>
  <si>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</si>
  <si>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</si>
  <si>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</si>
  <si>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</si>
  <si>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</si>
  <si>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</si>
  <si>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</si>
  <si>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</si>
  <si>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</si>
  <si>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</si>
  <si>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</si>
  <si>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</si>
  <si>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</si>
  <si>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</si>
  <si>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</si>
  <si>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</si>
  <si>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</si>
  <si>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</si>
  <si>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</si>
  <si>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</si>
  <si>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</si>
  <si>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</si>
  <si>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</si>
  <si>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</si>
  <si>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</si>
  <si>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</si>
  <si>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</si>
  <si>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</si>
  <si>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</si>
  <si>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</si>
  <si>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</si>
  <si>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</si>
  <si>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</si>
  <si>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</si>
  <si>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</si>
  <si>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</si>
  <si>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</si>
  <si>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</si>
  <si>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</si>
  <si>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</si>
  <si>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</si>
  <si>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</si>
  <si>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</si>
  <si>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</si>
  <si>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</si>
  <si>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</si>
  <si>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</si>
  <si>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</si>
  <si>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</si>
  <si>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</si>
  <si>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</si>
  <si>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</si>
  <si>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</si>
  <si>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</si>
  <si>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</si>
  <si>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</si>
  <si>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</si>
  <si>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</si>
  <si>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</si>
  <si>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</si>
  <si>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</si>
  <si>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</si>
  <si>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</si>
  <si>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</si>
  <si>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</si>
  <si>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</si>
  <si>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</si>
  <si>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</si>
  <si>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</si>
  <si>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</si>
  <si>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</si>
  <si>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</si>
  <si>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</si>
  <si>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</si>
  <si>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</si>
  <si>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</si>
  <si>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</si>
  <si>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</si>
  <si>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</si>
  <si>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</si>
  <si>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</si>
  <si>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</si>
  <si>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</si>
  <si>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</si>
  <si>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</si>
  <si>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</si>
  <si>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</si>
  <si>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</si>
  <si>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</si>
  <si>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</si>
  <si>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</si>
  <si>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</si>
  <si>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</si>
  <si>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</si>
  <si>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</si>
  <si>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</si>
  <si>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</si>
  <si>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</si>
  <si>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</si>
  <si>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</si>
  <si>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</si>
  <si>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</si>
  <si>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</si>
  <si>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</si>
  <si>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</si>
  <si>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</si>
  <si>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</si>
  <si>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</si>
  <si>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</si>
  <si>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</si>
  <si>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</si>
  <si>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</si>
  <si>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</si>
  <si>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</si>
  <si>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</si>
  <si>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</si>
  <si>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</si>
  <si>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</si>
  <si>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</si>
  <si>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</si>
  <si>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</si>
  <si>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</si>
  <si>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</si>
  <si>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</si>
  <si>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</si>
  <si>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</si>
  <si>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</si>
  <si>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</si>
  <si>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</si>
  <si>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</si>
  <si>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</si>
  <si>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</si>
  <si>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</si>
  <si>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</si>
  <si>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</si>
  <si>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</si>
  <si>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</si>
  <si>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</si>
  <si>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</si>
  <si>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</si>
  <si>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</si>
  <si>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</si>
  <si>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</si>
  <si>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</si>
  <si>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</si>
  <si>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</si>
  <si>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</si>
  <si>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</si>
  <si>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</si>
  <si>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</si>
  <si>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</si>
  <si>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</si>
  <si>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</si>
  <si>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</si>
  <si>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</si>
  <si>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</si>
  <si>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</si>
  <si>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</si>
  <si>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</si>
  <si>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</si>
  <si>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</si>
  <si>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</si>
  <si>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</si>
  <si>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</si>
  <si>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</si>
  <si>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</si>
  <si>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</si>
  <si>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</si>
  <si>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</si>
  <si>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</si>
  <si>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</si>
  <si>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</si>
  <si>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</si>
  <si>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</si>
  <si>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</si>
  <si>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</si>
  <si>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</si>
  <si>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</si>
  <si>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</si>
  <si>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</si>
  <si>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</si>
  <si>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</si>
  <si>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</si>
  <si>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</si>
  <si>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</si>
  <si>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</si>
  <si>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</si>
  <si>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</si>
  <si>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</si>
  <si>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</si>
  <si>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</si>
  <si>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</si>
  <si>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</si>
  <si>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</si>
  <si>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</si>
  <si>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</si>
  <si>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</si>
  <si>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</si>
  <si>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</si>
  <si>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</si>
  <si>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</si>
  <si>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</si>
  <si>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</si>
  <si>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</si>
  <si>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</si>
  <si>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</si>
  <si>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</si>
  <si>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</si>
  <si>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</si>
  <si>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</si>
  <si>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</si>
  <si>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</si>
  <si>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</si>
  <si>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</si>
  <si>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</si>
  <si>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</si>
  <si>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</si>
  <si>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</si>
  <si>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</si>
  <si>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</si>
  <si>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</si>
  <si>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</si>
  <si>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</si>
  <si>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</si>
  <si>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</si>
  <si>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</si>
  <si>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</si>
  <si>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</si>
  <si>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</si>
  <si>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</si>
  <si>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</si>
  <si>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</si>
  <si>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</si>
  <si>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</si>
  <si>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</si>
  <si>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</si>
  <si>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</si>
  <si>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</si>
  <si>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</si>
  <si>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</si>
  <si>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</si>
  <si>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</si>
  <si>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</si>
  <si>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</si>
  <si>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</si>
  <si>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</si>
  <si>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</si>
  <si>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</si>
  <si>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</si>
  <si>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</si>
  <si>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</si>
  <si>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</si>
  <si>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</si>
  <si>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</si>
  <si>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</si>
  <si>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</si>
  <si>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</si>
  <si>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</si>
  <si>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</si>
  <si>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</si>
  <si>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</si>
  <si>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</si>
  <si>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</si>
  <si>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</si>
  <si>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</si>
  <si>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</si>
  <si>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</si>
  <si>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</si>
  <si>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</si>
  <si>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</si>
  <si>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</si>
  <si>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</si>
  <si>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</si>
  <si>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</si>
  <si>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</si>
  <si>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</si>
  <si>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</si>
  <si>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</si>
  <si>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</si>
  <si>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</si>
  <si>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</si>
  <si>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</si>
  <si>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</si>
  <si>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</si>
  <si>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</si>
  <si>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</si>
  <si>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</si>
  <si>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</si>
  <si>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</si>
  <si>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</si>
  <si>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</si>
  <si>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</si>
  <si>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</si>
  <si>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</si>
  <si>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</si>
  <si>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</si>
  <si>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</si>
  <si>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</si>
  <si>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</si>
  <si>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</si>
  <si>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</si>
  <si>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</si>
  <si>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</si>
  <si>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</si>
  <si>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</si>
  <si>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</si>
  <si>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</si>
  <si>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</si>
  <si>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</si>
  <si>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</si>
  <si>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</si>
  <si>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</si>
  <si>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</si>
  <si>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</si>
  <si>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</si>
  <si>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</si>
  <si>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</si>
  <si>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</si>
  <si>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</si>
  <si>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</si>
  <si>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</si>
  <si>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</si>
  <si>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</si>
  <si>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</si>
  <si>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</si>
  <si>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</si>
  <si>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</si>
  <si>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</si>
  <si>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</si>
  <si>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</si>
  <si>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</si>
  <si>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</si>
  <si>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</si>
  <si>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</si>
  <si>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</si>
  <si>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</si>
  <si>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</si>
  <si>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</si>
  <si>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</si>
  <si>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</si>
  <si>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</si>
  <si>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</si>
  <si>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</si>
  <si>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</si>
  <si>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</si>
  <si>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</si>
  <si>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</si>
  <si>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</si>
  <si>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</si>
  <si>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</si>
  <si>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</si>
  <si>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</si>
  <si>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</si>
  <si>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</si>
  <si>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</si>
  <si>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</si>
  <si>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</si>
  <si>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</si>
  <si>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</si>
  <si>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</si>
  <si>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</si>
  <si>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</si>
  <si>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</si>
  <si>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</si>
  <si>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</si>
  <si>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</si>
  <si>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</si>
  <si>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</si>
  <si>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</si>
  <si>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</si>
  <si>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</si>
  <si>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</si>
  <si>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</si>
  <si>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</si>
  <si>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</si>
  <si>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</si>
  <si>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</si>
  <si>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</si>
  <si>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</si>
  <si>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</si>
  <si>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</si>
  <si>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</si>
  <si>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</si>
  <si>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</si>
  <si>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</si>
  <si>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</si>
  <si>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</si>
  <si>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</si>
  <si>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</si>
  <si>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</si>
  <si>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</si>
  <si>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</si>
  <si>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</si>
  <si>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</si>
  <si>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</si>
  <si>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</si>
  <si>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</si>
  <si>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</si>
  <si>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</si>
  <si>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</si>
  <si>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</si>
  <si>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</si>
  <si>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</si>
  <si>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</si>
  <si>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</si>
  <si>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</si>
  <si>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</si>
  <si>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</si>
  <si>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</si>
  <si>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</si>
  <si>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</si>
  <si>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</si>
  <si>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</si>
  <si>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</si>
  <si>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</si>
  <si>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</si>
  <si>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</si>
  <si>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</si>
  <si>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</si>
  <si>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</si>
  <si>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</si>
  <si>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</si>
  <si>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</si>
  <si>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</si>
  <si>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</si>
  <si>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</si>
  <si>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</si>
  <si>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</si>
  <si>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</si>
  <si>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</si>
  <si>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</si>
  <si>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</si>
  <si>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</si>
  <si>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</si>
  <si>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</si>
  <si>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</si>
  <si>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</si>
  <si>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</si>
  <si>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</si>
  <si>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</si>
  <si>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</si>
  <si>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</si>
  <si>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</si>
  <si>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</si>
  <si>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</si>
  <si>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</si>
  <si>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</si>
  <si>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</si>
  <si>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</si>
  <si>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</si>
  <si>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</si>
  <si>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</si>
  <si>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</si>
  <si>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</si>
  <si>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</si>
  <si>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</si>
  <si>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</si>
  <si>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</si>
  <si>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</si>
  <si>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</si>
  <si>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</si>
  <si>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</si>
  <si>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</si>
  <si>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</si>
  <si>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</si>
  <si>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</si>
  <si>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</si>
  <si>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</si>
  <si>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</si>
  <si>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</si>
  <si>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</si>
  <si>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</si>
  <si>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</si>
  <si>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</si>
  <si>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</si>
  <si>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</si>
  <si>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</si>
  <si>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</si>
  <si>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</si>
  <si>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</si>
  <si>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</si>
  <si>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</si>
  <si>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</si>
  <si>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</si>
  <si>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</si>
  <si>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</si>
  <si>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</si>
  <si>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</si>
  <si>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</si>
  <si>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</si>
  <si>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</si>
  <si>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</si>
  <si>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</si>
  <si>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</si>
  <si>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</si>
  <si>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</si>
  <si>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</si>
  <si>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</si>
  <si>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</si>
  <si>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</si>
  <si>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</si>
  <si>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</si>
  <si>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</si>
  <si>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</si>
  <si>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</si>
  <si>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</si>
  <si>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</si>
  <si>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</si>
  <si>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</si>
  <si>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</si>
  <si>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</si>
  <si>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</si>
  <si>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</si>
  <si>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</si>
  <si>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</si>
  <si>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</si>
  <si>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</si>
  <si>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</si>
  <si>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</si>
  <si>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</si>
  <si>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</si>
  <si>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</si>
  <si>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</si>
  <si>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</si>
  <si>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</si>
  <si>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</si>
  <si>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</si>
  <si>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</si>
  <si>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</si>
  <si>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</si>
  <si>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</si>
  <si>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</si>
  <si>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</si>
  <si>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</si>
  <si>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</si>
  <si>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</si>
  <si>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</si>
  <si>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</si>
  <si>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</si>
  <si>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</si>
  <si>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</si>
  <si>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</si>
  <si>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</si>
  <si>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</si>
  <si>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</si>
  <si>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</si>
  <si>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</si>
  <si>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</si>
  <si>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</si>
  <si>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</si>
  <si>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</si>
  <si>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</si>
  <si>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</si>
  <si>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</si>
  <si>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</si>
  <si>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</si>
  <si>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</si>
  <si>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</si>
  <si>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</si>
  <si>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</si>
  <si>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</si>
  <si>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</si>
  <si>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</si>
  <si>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</si>
  <si>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</si>
  <si>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</si>
  <si>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</si>
  <si>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</si>
  <si>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</si>
  <si>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</si>
  <si>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</si>
  <si>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</si>
  <si>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</si>
  <si>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</si>
  <si>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</si>
  <si>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</si>
  <si>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</si>
  <si>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</si>
  <si>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</si>
  <si>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</si>
  <si>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</si>
  <si>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</si>
  <si>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</si>
  <si>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</si>
  <si>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</si>
  <si>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</si>
  <si>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</si>
  <si>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</si>
  <si>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</si>
  <si>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</si>
  <si>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</si>
  <si>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</si>
  <si>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</si>
  <si>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</si>
  <si>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</si>
  <si>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</si>
  <si>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</si>
  <si>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</si>
  <si>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</si>
  <si>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</si>
  <si>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</si>
  <si>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</si>
  <si>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</si>
  <si>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</si>
  <si>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</si>
  <si>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</si>
  <si>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</si>
  <si>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</si>
  <si>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</si>
  <si>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</si>
  <si>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</si>
  <si>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</si>
  <si>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</si>
  <si>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</si>
  <si>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</si>
  <si>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</si>
  <si>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</si>
  <si>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</si>
  <si>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</si>
  <si>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</si>
  <si>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</si>
  <si>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</si>
  <si>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</si>
  <si>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</si>
  <si>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</si>
  <si>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</si>
  <si>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</si>
  <si>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</si>
  <si>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</si>
  <si>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</si>
  <si>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</si>
  <si>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</si>
  <si>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</si>
  <si>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</si>
  <si>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</si>
  <si>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</si>
  <si>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</si>
  <si>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</si>
  <si>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</si>
  <si>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</si>
  <si>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</si>
  <si>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</si>
  <si>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</si>
  <si>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</si>
  <si>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</si>
  <si>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</si>
  <si>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</si>
  <si>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</si>
  <si>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</si>
  <si>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</si>
  <si>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</si>
  <si>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</si>
  <si>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</si>
  <si>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</si>
  <si>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</si>
  <si>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</si>
  <si>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</si>
  <si>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</si>
  <si>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</si>
  <si>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</si>
  <si>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</si>
  <si>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</si>
  <si>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</si>
  <si>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</si>
  <si>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</si>
  <si>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</si>
  <si>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</si>
  <si>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</si>
  <si>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</si>
  <si>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</si>
  <si>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</si>
  <si>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</si>
  <si>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</si>
  <si>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</si>
  <si>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</si>
  <si>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</si>
  <si>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</si>
  <si>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</si>
  <si>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</si>
  <si>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</si>
  <si>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</si>
  <si>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</si>
  <si>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</si>
  <si>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</si>
  <si>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</si>
  <si>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</si>
  <si>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</si>
  <si>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</si>
  <si>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</si>
  <si>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</si>
  <si>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</si>
  <si>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</si>
  <si>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</si>
  <si>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</si>
  <si>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</si>
  <si>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</si>
  <si>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</si>
  <si>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</si>
  <si>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</si>
  <si>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</si>
  <si>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</si>
  <si>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</si>
  <si>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</si>
  <si>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</si>
  <si>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</si>
  <si>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</si>
  <si>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PRVA GIMNAZIJA VARAŽDIN</t>
  </si>
  <si>
    <t>PETRA PRERADOVIĆA 14</t>
  </si>
  <si>
    <t>JELENA KRALJIĆ</t>
  </si>
  <si>
    <t>041/302-126</t>
  </si>
  <si>
    <t>042/320-420</t>
  </si>
  <si>
    <t>racunovodstvo@gimnazija-varazdin.skole.hr</t>
  </si>
  <si>
    <t>ured@gimnazija-varazdin.skole.hr</t>
  </si>
  <si>
    <t>JANJA BANIĆ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</si>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</sst>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15681689</v>
      </c>
      <c r="D2" s="63">
        <f>PRRAS!E12</f>
        <v>16004373</v>
      </c>
      <c r="E2" s="63"/>
      <c r="F2" s="63"/>
      <c r="G2" s="64">
        <f t="shared" ref="G2:G65" si="0">(B2/1000)*(C2*1+D2*2)</f>
        <v>47690.434999999998</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19239</v>
      </c>
      <c r="L10" s="50">
        <f>INT(VALUE(RefStr!B6))</f>
        <v>19239</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03006069</v>
      </c>
      <c r="L11" s="50">
        <f>INT(VALUE(RefStr!B8))</f>
        <v>3006069</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PRVA GIMNAZIJA VARAŽDIN</v>
      </c>
      <c r="L12" s="50">
        <f>LEN(Skriveni!K12)</f>
        <v>23</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42000</v>
      </c>
      <c r="L13" s="50">
        <f>INT(VALUE(RefStr!B12))</f>
        <v>42000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VARAŽDIN</v>
      </c>
      <c r="L14" s="50">
        <f>LEN(Skriveni!K14)</f>
        <v>8</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PETRA PRERADOVIĆA 14</v>
      </c>
      <c r="L15" s="50">
        <f>LEN(Skriveni!K15)</f>
        <v>20</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8531</v>
      </c>
      <c r="L17" s="50">
        <f>INT(VALUE(RefStr!B18))</f>
        <v>8531</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472</v>
      </c>
      <c r="L19" s="50">
        <f>INT(VALUE(RefStr!B22))</f>
        <v>472</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05</v>
      </c>
      <c r="L20" s="50">
        <f>IF(ISERROR(RefStr!H2),0,INT(VALUE(RefStr!H2)))</f>
        <v>5</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41524139511</v>
      </c>
      <c r="L21" s="50">
        <f>INT(VALUE(RefStr!K14))</f>
        <v>41524139511</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JELENA KRALJIĆ</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041/302-126</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042/320-420</v>
      </c>
      <c r="L24" s="50">
        <f>LEN(RefStr!K27)</f>
        <v>11</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racunovodstvo@gimnazija-varazdin.skole.hr</v>
      </c>
      <c r="L25" s="50">
        <f>LEN(RefStr!H29)</f>
        <v>41</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ured@gimnazija-varazdin.skole.hr</v>
      </c>
      <c r="L26" s="50">
        <f>LEN(RefStr!H31)</f>
        <v>32</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JANJA BANIĆ</v>
      </c>
      <c r="L27" s="50">
        <f>LEN(RefStr!H33)</f>
        <v>11</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286.406.412,56</v>
      </c>
      <c r="L28" s="50">
        <f>SUM(G2:G1561)</f>
        <v>286406412.55599993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247525568.79800004</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15793912.286999997</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22772017.206</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314914.26500000001</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12639835</v>
      </c>
      <c r="D46" s="58">
        <f>PRRAS!E56</f>
        <v>12663106</v>
      </c>
      <c r="E46" s="58">
        <v>0</v>
      </c>
      <c r="F46" s="58">
        <v>0</v>
      </c>
      <c r="G46" s="59">
        <f t="shared" si="0"/>
        <v>1708472.115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11902926</v>
      </c>
      <c r="D64" s="58">
        <f>PRRAS!E74</f>
        <v>12256199</v>
      </c>
      <c r="E64" s="58">
        <v>0</v>
      </c>
      <c r="F64" s="58">
        <v>0</v>
      </c>
      <c r="G64" s="59">
        <f t="shared" si="0"/>
        <v>2294165.412</v>
      </c>
      <c r="H64" s="59">
        <f t="shared" si="1"/>
        <v>0</v>
      </c>
      <c r="I64" s="60">
        <v>0</v>
      </c>
    </row>
    <row r="65" spans="1:9" x14ac:dyDescent="0.2">
      <c r="A65" s="57">
        <v>151</v>
      </c>
      <c r="B65" s="58">
        <f>PRRAS!C75</f>
        <v>64</v>
      </c>
      <c r="C65" s="58">
        <f>PRRAS!D75</f>
        <v>11902926</v>
      </c>
      <c r="D65" s="58">
        <f>PRRAS!E75</f>
        <v>12256199</v>
      </c>
      <c r="E65" s="58">
        <v>0</v>
      </c>
      <c r="F65" s="58">
        <v>0</v>
      </c>
      <c r="G65" s="59">
        <f t="shared" si="0"/>
        <v>2330580.736</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736909</v>
      </c>
      <c r="D67" s="58">
        <f>PRRAS!E77</f>
        <v>400584</v>
      </c>
      <c r="E67" s="58">
        <v>0</v>
      </c>
      <c r="F67" s="58">
        <v>0</v>
      </c>
      <c r="G67" s="59">
        <f t="shared" si="2"/>
        <v>101513.08200000001</v>
      </c>
      <c r="H67" s="59">
        <f t="shared" si="3"/>
        <v>0</v>
      </c>
      <c r="I67" s="60">
        <v>0</v>
      </c>
    </row>
    <row r="68" spans="1:9" x14ac:dyDescent="0.2">
      <c r="A68" s="57">
        <v>151</v>
      </c>
      <c r="B68" s="58">
        <f>PRRAS!C78</f>
        <v>67</v>
      </c>
      <c r="C68" s="58">
        <f>PRRAS!D78</f>
        <v>736909</v>
      </c>
      <c r="D68" s="58">
        <f>PRRAS!E78</f>
        <v>400584</v>
      </c>
      <c r="E68" s="58">
        <v>0</v>
      </c>
      <c r="F68" s="58">
        <v>0</v>
      </c>
      <c r="G68" s="59">
        <f t="shared" si="2"/>
        <v>103051.159</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6323</v>
      </c>
      <c r="E70" s="58">
        <v>0</v>
      </c>
      <c r="F70" s="58">
        <v>0</v>
      </c>
      <c r="G70" s="59">
        <f t="shared" si="2"/>
        <v>872.57400000000007</v>
      </c>
      <c r="H70" s="59">
        <f t="shared" si="3"/>
        <v>0</v>
      </c>
      <c r="I70" s="60">
        <v>0</v>
      </c>
    </row>
    <row r="71" spans="1:9" x14ac:dyDescent="0.2">
      <c r="A71" s="57">
        <v>151</v>
      </c>
      <c r="B71" s="58">
        <f>PRRAS!C81</f>
        <v>70</v>
      </c>
      <c r="C71" s="58">
        <f>PRRAS!D81</f>
        <v>0</v>
      </c>
      <c r="D71" s="58">
        <f>PRRAS!E81</f>
        <v>6323</v>
      </c>
      <c r="E71" s="58">
        <v>0</v>
      </c>
      <c r="F71" s="58">
        <v>0</v>
      </c>
      <c r="G71" s="59">
        <f t="shared" si="2"/>
        <v>885.22000000000014</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945</v>
      </c>
      <c r="D75" s="58">
        <f>PRRAS!E85</f>
        <v>1186</v>
      </c>
      <c r="E75" s="58">
        <v>0</v>
      </c>
      <c r="F75" s="58">
        <v>0</v>
      </c>
      <c r="G75" s="59">
        <f t="shared" si="2"/>
        <v>245.458</v>
      </c>
      <c r="H75" s="59">
        <f t="shared" si="3"/>
        <v>0</v>
      </c>
      <c r="I75" s="60">
        <v>0</v>
      </c>
    </row>
    <row r="76" spans="1:9" x14ac:dyDescent="0.2">
      <c r="A76" s="57">
        <v>151</v>
      </c>
      <c r="B76" s="58">
        <f>PRRAS!C86</f>
        <v>75</v>
      </c>
      <c r="C76" s="58">
        <f>PRRAS!D86</f>
        <v>945</v>
      </c>
      <c r="D76" s="58">
        <f>PRRAS!E86</f>
        <v>1186</v>
      </c>
      <c r="E76" s="58">
        <v>0</v>
      </c>
      <c r="F76" s="58">
        <v>0</v>
      </c>
      <c r="G76" s="59">
        <f t="shared" si="2"/>
        <v>248.77499999999998</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945</v>
      </c>
      <c r="D78" s="58">
        <f>PRRAS!E88</f>
        <v>1186</v>
      </c>
      <c r="E78" s="58">
        <v>0</v>
      </c>
      <c r="F78" s="58">
        <v>0</v>
      </c>
      <c r="G78" s="59">
        <f t="shared" si="2"/>
        <v>255.40899999999999</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0</v>
      </c>
      <c r="E106" s="58">
        <v>0</v>
      </c>
      <c r="F106" s="58">
        <v>0</v>
      </c>
      <c r="G106" s="59">
        <f t="shared" si="2"/>
        <v>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0</v>
      </c>
      <c r="E112" s="58">
        <v>0</v>
      </c>
      <c r="F112" s="58">
        <v>0</v>
      </c>
      <c r="G112" s="59">
        <f t="shared" si="2"/>
        <v>0</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0</v>
      </c>
      <c r="E117" s="58">
        <v>0</v>
      </c>
      <c r="F117" s="58">
        <v>0</v>
      </c>
      <c r="G117" s="59">
        <f t="shared" si="2"/>
        <v>0</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875650</v>
      </c>
      <c r="D124" s="58">
        <f>PRRAS!E134</f>
        <v>975161</v>
      </c>
      <c r="E124" s="58">
        <v>0</v>
      </c>
      <c r="F124" s="58">
        <v>0</v>
      </c>
      <c r="G124" s="59">
        <f t="shared" si="2"/>
        <v>347594.55599999998</v>
      </c>
      <c r="H124" s="59">
        <f t="shared" si="3"/>
        <v>0</v>
      </c>
      <c r="I124" s="60">
        <v>0</v>
      </c>
    </row>
    <row r="125" spans="1:9" x14ac:dyDescent="0.2">
      <c r="A125" s="57">
        <v>151</v>
      </c>
      <c r="B125" s="58">
        <f>PRRAS!C135</f>
        <v>124</v>
      </c>
      <c r="C125" s="58">
        <f>PRRAS!D135</f>
        <v>846850</v>
      </c>
      <c r="D125" s="58">
        <f>PRRAS!E135</f>
        <v>942636</v>
      </c>
      <c r="E125" s="58">
        <v>0</v>
      </c>
      <c r="F125" s="58">
        <v>0</v>
      </c>
      <c r="G125" s="59">
        <f t="shared" si="2"/>
        <v>338783.12800000003</v>
      </c>
      <c r="H125" s="59">
        <f t="shared" si="3"/>
        <v>0</v>
      </c>
      <c r="I125" s="60">
        <v>0</v>
      </c>
    </row>
    <row r="126" spans="1:9" x14ac:dyDescent="0.2">
      <c r="A126" s="57">
        <v>151</v>
      </c>
      <c r="B126" s="58">
        <f>PRRAS!C136</f>
        <v>125</v>
      </c>
      <c r="C126" s="58">
        <f>PRRAS!D136</f>
        <v>0</v>
      </c>
      <c r="D126" s="58">
        <f>PRRAS!E136</f>
        <v>168623</v>
      </c>
      <c r="E126" s="58">
        <v>0</v>
      </c>
      <c r="F126" s="58">
        <v>0</v>
      </c>
      <c r="G126" s="59">
        <f t="shared" si="2"/>
        <v>42155.75</v>
      </c>
      <c r="H126" s="59">
        <f t="shared" si="3"/>
        <v>0</v>
      </c>
      <c r="I126" s="60">
        <v>0</v>
      </c>
    </row>
    <row r="127" spans="1:9" x14ac:dyDescent="0.2">
      <c r="A127" s="57">
        <v>151</v>
      </c>
      <c r="B127" s="58">
        <f>PRRAS!C137</f>
        <v>126</v>
      </c>
      <c r="C127" s="58">
        <f>PRRAS!D137</f>
        <v>846850</v>
      </c>
      <c r="D127" s="58">
        <f>PRRAS!E137</f>
        <v>774013</v>
      </c>
      <c r="E127" s="58">
        <v>0</v>
      </c>
      <c r="F127" s="58">
        <v>0</v>
      </c>
      <c r="G127" s="59">
        <f t="shared" si="2"/>
        <v>301754.37599999999</v>
      </c>
      <c r="H127" s="59">
        <f t="shared" si="3"/>
        <v>0</v>
      </c>
      <c r="I127" s="60">
        <v>0</v>
      </c>
    </row>
    <row r="128" spans="1:9" x14ac:dyDescent="0.2">
      <c r="A128" s="57">
        <v>151</v>
      </c>
      <c r="B128" s="58">
        <f>PRRAS!C138</f>
        <v>127</v>
      </c>
      <c r="C128" s="58">
        <f>PRRAS!D138</f>
        <v>28800</v>
      </c>
      <c r="D128" s="58">
        <f>PRRAS!E138</f>
        <v>32525</v>
      </c>
      <c r="E128" s="58">
        <v>0</v>
      </c>
      <c r="F128" s="58">
        <v>0</v>
      </c>
      <c r="G128" s="59">
        <f t="shared" si="2"/>
        <v>11918.95</v>
      </c>
      <c r="H128" s="59">
        <f t="shared" si="3"/>
        <v>0</v>
      </c>
      <c r="I128" s="60">
        <v>0</v>
      </c>
    </row>
    <row r="129" spans="1:9" x14ac:dyDescent="0.2">
      <c r="A129" s="57">
        <v>151</v>
      </c>
      <c r="B129" s="58">
        <f>PRRAS!C139</f>
        <v>128</v>
      </c>
      <c r="C129" s="58">
        <f>PRRAS!D139</f>
        <v>28800</v>
      </c>
      <c r="D129" s="58">
        <f>PRRAS!E139</f>
        <v>32525</v>
      </c>
      <c r="E129" s="58">
        <v>0</v>
      </c>
      <c r="F129" s="58">
        <v>0</v>
      </c>
      <c r="G129" s="59">
        <f t="shared" si="2"/>
        <v>12012.800000000001</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2165259</v>
      </c>
      <c r="D131" s="58">
        <f>PRRAS!E141</f>
        <v>2364920</v>
      </c>
      <c r="E131" s="58">
        <v>0</v>
      </c>
      <c r="F131" s="58">
        <v>0</v>
      </c>
      <c r="G131" s="59">
        <f t="shared" si="4"/>
        <v>896362.87</v>
      </c>
      <c r="H131" s="59">
        <f t="shared" si="5"/>
        <v>0</v>
      </c>
      <c r="I131" s="60">
        <v>0</v>
      </c>
    </row>
    <row r="132" spans="1:9" x14ac:dyDescent="0.2">
      <c r="A132" s="57">
        <v>151</v>
      </c>
      <c r="B132" s="58">
        <f>PRRAS!C142</f>
        <v>131</v>
      </c>
      <c r="C132" s="58">
        <f>PRRAS!D142</f>
        <v>2165259</v>
      </c>
      <c r="D132" s="58">
        <f>PRRAS!E142</f>
        <v>2364920</v>
      </c>
      <c r="E132" s="58">
        <v>0</v>
      </c>
      <c r="F132" s="58">
        <v>0</v>
      </c>
      <c r="G132" s="59">
        <f t="shared" si="4"/>
        <v>903257.96900000004</v>
      </c>
      <c r="H132" s="59">
        <f t="shared" si="5"/>
        <v>0</v>
      </c>
      <c r="I132" s="60">
        <v>0</v>
      </c>
    </row>
    <row r="133" spans="1:9" x14ac:dyDescent="0.2">
      <c r="A133" s="57">
        <v>151</v>
      </c>
      <c r="B133" s="58">
        <f>PRRAS!C143</f>
        <v>132</v>
      </c>
      <c r="C133" s="58">
        <f>PRRAS!D143</f>
        <v>2165259</v>
      </c>
      <c r="D133" s="58">
        <f>PRRAS!E143</f>
        <v>2364920</v>
      </c>
      <c r="E133" s="58">
        <v>0</v>
      </c>
      <c r="F133" s="58">
        <v>0</v>
      </c>
      <c r="G133" s="59">
        <f t="shared" si="4"/>
        <v>910153.06800000009</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15599351</v>
      </c>
      <c r="D149" s="58">
        <f>PRRAS!E159</f>
        <v>15904355</v>
      </c>
      <c r="E149" s="58">
        <v>0</v>
      </c>
      <c r="F149" s="58">
        <v>0</v>
      </c>
      <c r="G149" s="59">
        <f t="shared" si="4"/>
        <v>7016393.0279999999</v>
      </c>
      <c r="H149" s="59">
        <f t="shared" si="5"/>
        <v>0</v>
      </c>
      <c r="I149" s="60">
        <v>0</v>
      </c>
    </row>
    <row r="150" spans="1:9" x14ac:dyDescent="0.2">
      <c r="A150" s="57">
        <v>151</v>
      </c>
      <c r="B150" s="58">
        <f>PRRAS!C160</f>
        <v>149</v>
      </c>
      <c r="C150" s="58">
        <f>PRRAS!D160</f>
        <v>12721297</v>
      </c>
      <c r="D150" s="58">
        <f>PRRAS!E160</f>
        <v>13015451</v>
      </c>
      <c r="E150" s="58">
        <v>0</v>
      </c>
      <c r="F150" s="58">
        <v>0</v>
      </c>
      <c r="G150" s="59">
        <f t="shared" si="4"/>
        <v>5774077.6509999996</v>
      </c>
      <c r="H150" s="59">
        <f t="shared" si="5"/>
        <v>0</v>
      </c>
      <c r="I150" s="60">
        <v>0</v>
      </c>
    </row>
    <row r="151" spans="1:9" x14ac:dyDescent="0.2">
      <c r="A151" s="57">
        <v>151</v>
      </c>
      <c r="B151" s="58">
        <f>PRRAS!C161</f>
        <v>150</v>
      </c>
      <c r="C151" s="58">
        <f>PRRAS!D161</f>
        <v>10506962</v>
      </c>
      <c r="D151" s="58">
        <f>PRRAS!E161</f>
        <v>10789094</v>
      </c>
      <c r="E151" s="58">
        <v>0</v>
      </c>
      <c r="F151" s="58">
        <v>0</v>
      </c>
      <c r="G151" s="59">
        <f t="shared" si="4"/>
        <v>4812772.5</v>
      </c>
      <c r="H151" s="59">
        <f t="shared" si="5"/>
        <v>0</v>
      </c>
      <c r="I151" s="60">
        <v>0</v>
      </c>
    </row>
    <row r="152" spans="1:9" x14ac:dyDescent="0.2">
      <c r="A152" s="57">
        <v>151</v>
      </c>
      <c r="B152" s="58">
        <f>PRRAS!C162</f>
        <v>151</v>
      </c>
      <c r="C152" s="58">
        <f>PRRAS!D162</f>
        <v>9797402</v>
      </c>
      <c r="D152" s="58">
        <f>PRRAS!E162</f>
        <v>10577549</v>
      </c>
      <c r="E152" s="58">
        <v>0</v>
      </c>
      <c r="F152" s="58">
        <v>0</v>
      </c>
      <c r="G152" s="59">
        <f t="shared" si="4"/>
        <v>4673827.5</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709560</v>
      </c>
      <c r="D154" s="58">
        <f>PRRAS!E164</f>
        <v>211545</v>
      </c>
      <c r="E154" s="58">
        <v>0</v>
      </c>
      <c r="F154" s="58">
        <v>0</v>
      </c>
      <c r="G154" s="59">
        <f t="shared" si="4"/>
        <v>173295.44999999998</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398323</v>
      </c>
      <c r="D156" s="58">
        <f>PRRAS!E166</f>
        <v>389826</v>
      </c>
      <c r="E156" s="58">
        <v>0</v>
      </c>
      <c r="F156" s="58">
        <v>0</v>
      </c>
      <c r="G156" s="59">
        <f t="shared" si="4"/>
        <v>182586.125</v>
      </c>
      <c r="H156" s="59">
        <f t="shared" si="5"/>
        <v>0</v>
      </c>
      <c r="I156" s="60">
        <v>0</v>
      </c>
    </row>
    <row r="157" spans="1:9" x14ac:dyDescent="0.2">
      <c r="A157" s="57">
        <v>151</v>
      </c>
      <c r="B157" s="58">
        <f>PRRAS!C167</f>
        <v>156</v>
      </c>
      <c r="C157" s="58">
        <f>PRRAS!D167</f>
        <v>1816012</v>
      </c>
      <c r="D157" s="58">
        <f>PRRAS!E167</f>
        <v>1836531</v>
      </c>
      <c r="E157" s="58">
        <v>0</v>
      </c>
      <c r="F157" s="58">
        <v>0</v>
      </c>
      <c r="G157" s="59">
        <f t="shared" si="4"/>
        <v>856295.54399999999</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1636531</v>
      </c>
      <c r="D159" s="58">
        <f>PRRAS!E169</f>
        <v>1663830</v>
      </c>
      <c r="E159" s="58">
        <v>0</v>
      </c>
      <c r="F159" s="58">
        <v>0</v>
      </c>
      <c r="G159" s="59">
        <f t="shared" si="4"/>
        <v>784342.17799999996</v>
      </c>
      <c r="H159" s="59">
        <f t="shared" si="5"/>
        <v>0</v>
      </c>
      <c r="I159" s="60">
        <v>0</v>
      </c>
    </row>
    <row r="160" spans="1:9" x14ac:dyDescent="0.2">
      <c r="A160" s="57">
        <v>151</v>
      </c>
      <c r="B160" s="58">
        <f>PRRAS!C170</f>
        <v>159</v>
      </c>
      <c r="C160" s="58">
        <f>PRRAS!D170</f>
        <v>179481</v>
      </c>
      <c r="D160" s="58">
        <f>PRRAS!E170</f>
        <v>172701</v>
      </c>
      <c r="E160" s="58">
        <v>0</v>
      </c>
      <c r="F160" s="58">
        <v>0</v>
      </c>
      <c r="G160" s="59">
        <f t="shared" si="4"/>
        <v>83456.396999999997</v>
      </c>
      <c r="H160" s="59">
        <f t="shared" si="5"/>
        <v>0</v>
      </c>
      <c r="I160" s="60">
        <v>0</v>
      </c>
    </row>
    <row r="161" spans="1:9" x14ac:dyDescent="0.2">
      <c r="A161" s="57">
        <v>151</v>
      </c>
      <c r="B161" s="58">
        <f>PRRAS!C171</f>
        <v>160</v>
      </c>
      <c r="C161" s="58">
        <f>PRRAS!D171</f>
        <v>2859044</v>
      </c>
      <c r="D161" s="58">
        <f>PRRAS!E171</f>
        <v>2869790</v>
      </c>
      <c r="E161" s="58">
        <v>0</v>
      </c>
      <c r="F161" s="58">
        <v>0</v>
      </c>
      <c r="G161" s="59">
        <f t="shared" si="4"/>
        <v>1375779.8400000001</v>
      </c>
      <c r="H161" s="59">
        <f t="shared" si="5"/>
        <v>0</v>
      </c>
      <c r="I161" s="60">
        <v>0</v>
      </c>
    </row>
    <row r="162" spans="1:9" x14ac:dyDescent="0.2">
      <c r="A162" s="57">
        <v>151</v>
      </c>
      <c r="B162" s="58">
        <f>PRRAS!C172</f>
        <v>161</v>
      </c>
      <c r="C162" s="58">
        <f>PRRAS!D172</f>
        <v>740623</v>
      </c>
      <c r="D162" s="58">
        <f>PRRAS!E172</f>
        <v>896900</v>
      </c>
      <c r="E162" s="58">
        <v>0</v>
      </c>
      <c r="F162" s="58">
        <v>0</v>
      </c>
      <c r="G162" s="59">
        <f t="shared" si="4"/>
        <v>408042.103</v>
      </c>
      <c r="H162" s="59">
        <f t="shared" si="5"/>
        <v>0</v>
      </c>
      <c r="I162" s="60">
        <v>0</v>
      </c>
    </row>
    <row r="163" spans="1:9" x14ac:dyDescent="0.2">
      <c r="A163" s="57">
        <v>151</v>
      </c>
      <c r="B163" s="58">
        <f>PRRAS!C173</f>
        <v>162</v>
      </c>
      <c r="C163" s="58">
        <f>PRRAS!D173</f>
        <v>506225</v>
      </c>
      <c r="D163" s="58">
        <f>PRRAS!E173</f>
        <v>527116</v>
      </c>
      <c r="E163" s="58">
        <v>0</v>
      </c>
      <c r="F163" s="58">
        <v>0</v>
      </c>
      <c r="G163" s="59">
        <f t="shared" si="4"/>
        <v>252794.03400000001</v>
      </c>
      <c r="H163" s="59">
        <f t="shared" si="5"/>
        <v>0</v>
      </c>
      <c r="I163" s="60">
        <v>0</v>
      </c>
    </row>
    <row r="164" spans="1:9" x14ac:dyDescent="0.2">
      <c r="A164" s="57">
        <v>151</v>
      </c>
      <c r="B164" s="58">
        <f>PRRAS!C174</f>
        <v>163</v>
      </c>
      <c r="C164" s="58">
        <f>PRRAS!D174</f>
        <v>220040</v>
      </c>
      <c r="D164" s="58">
        <f>PRRAS!E174</f>
        <v>283906</v>
      </c>
      <c r="E164" s="58">
        <v>0</v>
      </c>
      <c r="F164" s="58">
        <v>0</v>
      </c>
      <c r="G164" s="59">
        <f t="shared" si="4"/>
        <v>128419.876</v>
      </c>
      <c r="H164" s="59">
        <f t="shared" si="5"/>
        <v>0</v>
      </c>
      <c r="I164" s="60">
        <v>0</v>
      </c>
    </row>
    <row r="165" spans="1:9" x14ac:dyDescent="0.2">
      <c r="A165" s="57">
        <v>151</v>
      </c>
      <c r="B165" s="58">
        <f>PRRAS!C175</f>
        <v>164</v>
      </c>
      <c r="C165" s="58">
        <f>PRRAS!D175</f>
        <v>12420</v>
      </c>
      <c r="D165" s="58">
        <f>PRRAS!E175</f>
        <v>7556</v>
      </c>
      <c r="E165" s="58">
        <v>0</v>
      </c>
      <c r="F165" s="58">
        <v>0</v>
      </c>
      <c r="G165" s="59">
        <f t="shared" si="4"/>
        <v>4515.2480000000005</v>
      </c>
      <c r="H165" s="59">
        <f t="shared" si="5"/>
        <v>0</v>
      </c>
      <c r="I165" s="60">
        <v>0</v>
      </c>
    </row>
    <row r="166" spans="1:9" x14ac:dyDescent="0.2">
      <c r="A166" s="57">
        <v>151</v>
      </c>
      <c r="B166" s="58">
        <f>PRRAS!C176</f>
        <v>165</v>
      </c>
      <c r="C166" s="58">
        <f>PRRAS!D176</f>
        <v>1938</v>
      </c>
      <c r="D166" s="58">
        <f>PRRAS!E176</f>
        <v>78322</v>
      </c>
      <c r="E166" s="58">
        <v>0</v>
      </c>
      <c r="F166" s="58">
        <v>0</v>
      </c>
      <c r="G166" s="59">
        <f t="shared" si="4"/>
        <v>26166.030000000002</v>
      </c>
      <c r="H166" s="59">
        <f t="shared" si="5"/>
        <v>0</v>
      </c>
      <c r="I166" s="60">
        <v>0</v>
      </c>
    </row>
    <row r="167" spans="1:9" x14ac:dyDescent="0.2">
      <c r="A167" s="57">
        <v>151</v>
      </c>
      <c r="B167" s="58">
        <f>PRRAS!C177</f>
        <v>166</v>
      </c>
      <c r="C167" s="58">
        <f>PRRAS!D177</f>
        <v>646343</v>
      </c>
      <c r="D167" s="58">
        <f>PRRAS!E177</f>
        <v>798001</v>
      </c>
      <c r="E167" s="58">
        <v>0</v>
      </c>
      <c r="F167" s="58">
        <v>0</v>
      </c>
      <c r="G167" s="59">
        <f t="shared" si="4"/>
        <v>372229.27</v>
      </c>
      <c r="H167" s="59">
        <f t="shared" si="5"/>
        <v>0</v>
      </c>
      <c r="I167" s="60">
        <v>0</v>
      </c>
    </row>
    <row r="168" spans="1:9" x14ac:dyDescent="0.2">
      <c r="A168" s="57">
        <v>151</v>
      </c>
      <c r="B168" s="58">
        <f>PRRAS!C178</f>
        <v>167</v>
      </c>
      <c r="C168" s="58">
        <f>PRRAS!D178</f>
        <v>72602</v>
      </c>
      <c r="D168" s="58">
        <f>PRRAS!E178</f>
        <v>139979</v>
      </c>
      <c r="E168" s="58">
        <v>0</v>
      </c>
      <c r="F168" s="58">
        <v>0</v>
      </c>
      <c r="G168" s="59">
        <f t="shared" si="4"/>
        <v>58877.520000000004</v>
      </c>
      <c r="H168" s="59">
        <f t="shared" si="5"/>
        <v>0</v>
      </c>
      <c r="I168" s="60">
        <v>0</v>
      </c>
    </row>
    <row r="169" spans="1:9" x14ac:dyDescent="0.2">
      <c r="A169" s="57">
        <v>151</v>
      </c>
      <c r="B169" s="58">
        <f>PRRAS!C179</f>
        <v>168</v>
      </c>
      <c r="C169" s="58">
        <f>PRRAS!D179</f>
        <v>221229</v>
      </c>
      <c r="D169" s="58">
        <f>PRRAS!E179</f>
        <v>265019</v>
      </c>
      <c r="E169" s="58">
        <v>0</v>
      </c>
      <c r="F169" s="58">
        <v>0</v>
      </c>
      <c r="G169" s="59">
        <f t="shared" si="4"/>
        <v>126212.85600000001</v>
      </c>
      <c r="H169" s="59">
        <f t="shared" si="5"/>
        <v>0</v>
      </c>
      <c r="I169" s="60">
        <v>0</v>
      </c>
    </row>
    <row r="170" spans="1:9" x14ac:dyDescent="0.2">
      <c r="A170" s="57">
        <v>151</v>
      </c>
      <c r="B170" s="58">
        <f>PRRAS!C180</f>
        <v>169</v>
      </c>
      <c r="C170" s="58">
        <f>PRRAS!D180</f>
        <v>348716</v>
      </c>
      <c r="D170" s="58">
        <f>PRRAS!E180</f>
        <v>378034</v>
      </c>
      <c r="E170" s="58">
        <v>0</v>
      </c>
      <c r="F170" s="58">
        <v>0</v>
      </c>
      <c r="G170" s="59">
        <f t="shared" si="4"/>
        <v>186708.49600000001</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1819</v>
      </c>
      <c r="D172" s="58">
        <f>PRRAS!E182</f>
        <v>11423</v>
      </c>
      <c r="E172" s="58">
        <v>0</v>
      </c>
      <c r="F172" s="58">
        <v>0</v>
      </c>
      <c r="G172" s="59">
        <f t="shared" si="4"/>
        <v>4217.7150000000001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1977</v>
      </c>
      <c r="D174" s="58">
        <f>PRRAS!E184</f>
        <v>3546</v>
      </c>
      <c r="E174" s="58">
        <v>0</v>
      </c>
      <c r="F174" s="58">
        <v>0</v>
      </c>
      <c r="G174" s="59">
        <f t="shared" si="4"/>
        <v>1568.9369999999999</v>
      </c>
      <c r="H174" s="59">
        <f t="shared" si="5"/>
        <v>0</v>
      </c>
      <c r="I174" s="60">
        <v>0</v>
      </c>
    </row>
    <row r="175" spans="1:9" x14ac:dyDescent="0.2">
      <c r="A175" s="57">
        <v>151</v>
      </c>
      <c r="B175" s="58">
        <f>PRRAS!C185</f>
        <v>174</v>
      </c>
      <c r="C175" s="58">
        <f>PRRAS!D185</f>
        <v>1190027</v>
      </c>
      <c r="D175" s="58">
        <f>PRRAS!E185</f>
        <v>987559</v>
      </c>
      <c r="E175" s="58">
        <v>0</v>
      </c>
      <c r="F175" s="58">
        <v>0</v>
      </c>
      <c r="G175" s="59">
        <f t="shared" si="4"/>
        <v>550735.23</v>
      </c>
      <c r="H175" s="59">
        <f t="shared" si="5"/>
        <v>0</v>
      </c>
      <c r="I175" s="60">
        <v>0</v>
      </c>
    </row>
    <row r="176" spans="1:9" x14ac:dyDescent="0.2">
      <c r="A176" s="57">
        <v>151</v>
      </c>
      <c r="B176" s="58">
        <f>PRRAS!C186</f>
        <v>175</v>
      </c>
      <c r="C176" s="58">
        <f>PRRAS!D186</f>
        <v>76776</v>
      </c>
      <c r="D176" s="58">
        <f>PRRAS!E186</f>
        <v>67317</v>
      </c>
      <c r="E176" s="58">
        <v>0</v>
      </c>
      <c r="F176" s="58">
        <v>0</v>
      </c>
      <c r="G176" s="59">
        <f t="shared" si="4"/>
        <v>36996.75</v>
      </c>
      <c r="H176" s="59">
        <f t="shared" si="5"/>
        <v>0</v>
      </c>
      <c r="I176" s="60">
        <v>0</v>
      </c>
    </row>
    <row r="177" spans="1:9" x14ac:dyDescent="0.2">
      <c r="A177" s="57">
        <v>151</v>
      </c>
      <c r="B177" s="58">
        <f>PRRAS!C187</f>
        <v>176</v>
      </c>
      <c r="C177" s="58">
        <f>PRRAS!D187</f>
        <v>90625</v>
      </c>
      <c r="D177" s="58">
        <f>PRRAS!E187</f>
        <v>105263</v>
      </c>
      <c r="E177" s="58">
        <v>0</v>
      </c>
      <c r="F177" s="58">
        <v>0</v>
      </c>
      <c r="G177" s="59">
        <f t="shared" si="4"/>
        <v>53002.575999999994</v>
      </c>
      <c r="H177" s="59">
        <f t="shared" si="5"/>
        <v>0</v>
      </c>
      <c r="I177" s="60">
        <v>0</v>
      </c>
    </row>
    <row r="178" spans="1:9" x14ac:dyDescent="0.2">
      <c r="A178" s="57">
        <v>151</v>
      </c>
      <c r="B178" s="58">
        <f>PRRAS!C188</f>
        <v>177</v>
      </c>
      <c r="C178" s="58">
        <f>PRRAS!D188</f>
        <v>19349</v>
      </c>
      <c r="D178" s="58">
        <f>PRRAS!E188</f>
        <v>12265</v>
      </c>
      <c r="E178" s="58">
        <v>0</v>
      </c>
      <c r="F178" s="58">
        <v>0</v>
      </c>
      <c r="G178" s="59">
        <f t="shared" si="4"/>
        <v>7766.5829999999996</v>
      </c>
      <c r="H178" s="59">
        <f t="shared" si="5"/>
        <v>0</v>
      </c>
      <c r="I178" s="60">
        <v>0</v>
      </c>
    </row>
    <row r="179" spans="1:9" x14ac:dyDescent="0.2">
      <c r="A179" s="57">
        <v>151</v>
      </c>
      <c r="B179" s="58">
        <f>PRRAS!C189</f>
        <v>178</v>
      </c>
      <c r="C179" s="58">
        <f>PRRAS!D189</f>
        <v>195128</v>
      </c>
      <c r="D179" s="58">
        <f>PRRAS!E189</f>
        <v>191199</v>
      </c>
      <c r="E179" s="58">
        <v>0</v>
      </c>
      <c r="F179" s="58">
        <v>0</v>
      </c>
      <c r="G179" s="59">
        <f t="shared" si="4"/>
        <v>102799.628</v>
      </c>
      <c r="H179" s="59">
        <f t="shared" si="5"/>
        <v>0</v>
      </c>
      <c r="I179" s="60">
        <v>0</v>
      </c>
    </row>
    <row r="180" spans="1:9" x14ac:dyDescent="0.2">
      <c r="A180" s="57">
        <v>151</v>
      </c>
      <c r="B180" s="58">
        <f>PRRAS!C190</f>
        <v>179</v>
      </c>
      <c r="C180" s="58">
        <f>PRRAS!D190</f>
        <v>172924</v>
      </c>
      <c r="D180" s="58">
        <f>PRRAS!E190</f>
        <v>163105</v>
      </c>
      <c r="E180" s="58">
        <v>0</v>
      </c>
      <c r="F180" s="58">
        <v>0</v>
      </c>
      <c r="G180" s="59">
        <f t="shared" si="4"/>
        <v>89344.98599999999</v>
      </c>
      <c r="H180" s="59">
        <f t="shared" si="5"/>
        <v>0</v>
      </c>
      <c r="I180" s="60">
        <v>0</v>
      </c>
    </row>
    <row r="181" spans="1:9" x14ac:dyDescent="0.2">
      <c r="A181" s="57">
        <v>151</v>
      </c>
      <c r="B181" s="58">
        <f>PRRAS!C191</f>
        <v>180</v>
      </c>
      <c r="C181" s="58">
        <f>PRRAS!D191</f>
        <v>37624</v>
      </c>
      <c r="D181" s="58">
        <f>PRRAS!E191</f>
        <v>0</v>
      </c>
      <c r="E181" s="58">
        <v>0</v>
      </c>
      <c r="F181" s="58">
        <v>0</v>
      </c>
      <c r="G181" s="59">
        <f t="shared" si="4"/>
        <v>6772.32</v>
      </c>
      <c r="H181" s="59">
        <f t="shared" si="5"/>
        <v>0</v>
      </c>
      <c r="I181" s="60">
        <v>0</v>
      </c>
    </row>
    <row r="182" spans="1:9" x14ac:dyDescent="0.2">
      <c r="A182" s="57">
        <v>151</v>
      </c>
      <c r="B182" s="58">
        <f>PRRAS!C192</f>
        <v>181</v>
      </c>
      <c r="C182" s="58">
        <f>PRRAS!D192</f>
        <v>321982</v>
      </c>
      <c r="D182" s="58">
        <f>PRRAS!E192</f>
        <v>350226</v>
      </c>
      <c r="E182" s="58">
        <v>0</v>
      </c>
      <c r="F182" s="58">
        <v>0</v>
      </c>
      <c r="G182" s="59">
        <f t="shared" si="4"/>
        <v>185060.554</v>
      </c>
      <c r="H182" s="59">
        <f t="shared" si="5"/>
        <v>0</v>
      </c>
      <c r="I182" s="60">
        <v>0</v>
      </c>
    </row>
    <row r="183" spans="1:9" x14ac:dyDescent="0.2">
      <c r="A183" s="57">
        <v>151</v>
      </c>
      <c r="B183" s="58">
        <f>PRRAS!C193</f>
        <v>182</v>
      </c>
      <c r="C183" s="58">
        <f>PRRAS!D193</f>
        <v>12206</v>
      </c>
      <c r="D183" s="58">
        <f>PRRAS!E193</f>
        <v>15756</v>
      </c>
      <c r="E183" s="58">
        <v>0</v>
      </c>
      <c r="F183" s="58">
        <v>0</v>
      </c>
      <c r="G183" s="59">
        <f t="shared" si="4"/>
        <v>7956.6759999999995</v>
      </c>
      <c r="H183" s="59">
        <f t="shared" si="5"/>
        <v>0</v>
      </c>
      <c r="I183" s="60">
        <v>0</v>
      </c>
    </row>
    <row r="184" spans="1:9" x14ac:dyDescent="0.2">
      <c r="A184" s="57">
        <v>151</v>
      </c>
      <c r="B184" s="58">
        <f>PRRAS!C194</f>
        <v>183</v>
      </c>
      <c r="C184" s="58">
        <f>PRRAS!D194</f>
        <v>263413</v>
      </c>
      <c r="D184" s="58">
        <f>PRRAS!E194</f>
        <v>82428</v>
      </c>
      <c r="E184" s="58">
        <v>0</v>
      </c>
      <c r="F184" s="58">
        <v>0</v>
      </c>
      <c r="G184" s="59">
        <f t="shared" si="4"/>
        <v>78373.226999999999</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282051</v>
      </c>
      <c r="D186" s="58">
        <f>PRRAS!E196</f>
        <v>187330</v>
      </c>
      <c r="E186" s="58">
        <v>0</v>
      </c>
      <c r="F186" s="58">
        <v>0</v>
      </c>
      <c r="G186" s="59">
        <f t="shared" si="4"/>
        <v>121491.535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30198</v>
      </c>
      <c r="D188" s="58">
        <f>PRRAS!E198</f>
        <v>9670</v>
      </c>
      <c r="E188" s="58">
        <v>0</v>
      </c>
      <c r="F188" s="58">
        <v>0</v>
      </c>
      <c r="G188" s="59">
        <f t="shared" si="4"/>
        <v>9263.6059999999998</v>
      </c>
      <c r="H188" s="59">
        <f t="shared" si="5"/>
        <v>0</v>
      </c>
      <c r="I188" s="60">
        <v>0</v>
      </c>
    </row>
    <row r="189" spans="1:9" x14ac:dyDescent="0.2">
      <c r="A189" s="57">
        <v>151</v>
      </c>
      <c r="B189" s="58">
        <f>PRRAS!C199</f>
        <v>188</v>
      </c>
      <c r="C189" s="58">
        <f>PRRAS!D199</f>
        <v>4170</v>
      </c>
      <c r="D189" s="58">
        <f>PRRAS!E199</f>
        <v>0</v>
      </c>
      <c r="E189" s="58">
        <v>0</v>
      </c>
      <c r="F189" s="58">
        <v>0</v>
      </c>
      <c r="G189" s="59">
        <f t="shared" si="4"/>
        <v>783.96</v>
      </c>
      <c r="H189" s="59">
        <f t="shared" si="5"/>
        <v>0</v>
      </c>
      <c r="I189" s="60">
        <v>0</v>
      </c>
    </row>
    <row r="190" spans="1:9" x14ac:dyDescent="0.2">
      <c r="A190" s="57">
        <v>151</v>
      </c>
      <c r="B190" s="58">
        <f>PRRAS!C200</f>
        <v>189</v>
      </c>
      <c r="C190" s="58">
        <f>PRRAS!D200</f>
        <v>226561</v>
      </c>
      <c r="D190" s="58">
        <f>PRRAS!E200</f>
        <v>141290</v>
      </c>
      <c r="E190" s="58">
        <v>0</v>
      </c>
      <c r="F190" s="58">
        <v>0</v>
      </c>
      <c r="G190" s="59">
        <f t="shared" si="4"/>
        <v>96227.649000000005</v>
      </c>
      <c r="H190" s="59">
        <f t="shared" si="5"/>
        <v>0</v>
      </c>
      <c r="I190" s="60">
        <v>0</v>
      </c>
    </row>
    <row r="191" spans="1:9" x14ac:dyDescent="0.2">
      <c r="A191" s="57">
        <v>151</v>
      </c>
      <c r="B191" s="58">
        <f>PRRAS!C201</f>
        <v>190</v>
      </c>
      <c r="C191" s="58">
        <f>PRRAS!D201</f>
        <v>11794</v>
      </c>
      <c r="D191" s="58">
        <f>PRRAS!E201</f>
        <v>29877</v>
      </c>
      <c r="E191" s="58">
        <v>0</v>
      </c>
      <c r="F191" s="58">
        <v>0</v>
      </c>
      <c r="G191" s="59">
        <f t="shared" si="4"/>
        <v>13594.12</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9328</v>
      </c>
      <c r="D193" s="58">
        <f>PRRAS!E203</f>
        <v>6493</v>
      </c>
      <c r="E193" s="58">
        <v>0</v>
      </c>
      <c r="F193" s="58">
        <v>0</v>
      </c>
      <c r="G193" s="59">
        <f t="shared" si="4"/>
        <v>4284.2880000000005</v>
      </c>
      <c r="H193" s="59">
        <f t="shared" si="5"/>
        <v>0</v>
      </c>
      <c r="I193" s="60">
        <v>0</v>
      </c>
    </row>
    <row r="194" spans="1:9" x14ac:dyDescent="0.2">
      <c r="A194" s="57">
        <v>151</v>
      </c>
      <c r="B194" s="58">
        <f>PRRAS!C204</f>
        <v>193</v>
      </c>
      <c r="C194" s="58">
        <f>PRRAS!D204</f>
        <v>19010</v>
      </c>
      <c r="D194" s="58">
        <f>PRRAS!E204</f>
        <v>19114</v>
      </c>
      <c r="E194" s="58">
        <v>0</v>
      </c>
      <c r="F194" s="58">
        <v>0</v>
      </c>
      <c r="G194" s="59">
        <f t="shared" ref="G194:G257" si="6">(B194/1000)*(C194*1+D194*2)</f>
        <v>11046.934000000001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19010</v>
      </c>
      <c r="D208" s="58">
        <f>PRRAS!E218</f>
        <v>19114</v>
      </c>
      <c r="E208" s="58">
        <v>0</v>
      </c>
      <c r="F208" s="58">
        <v>0</v>
      </c>
      <c r="G208" s="59">
        <f t="shared" si="6"/>
        <v>11848.266</v>
      </c>
      <c r="H208" s="59">
        <f t="shared" si="7"/>
        <v>0</v>
      </c>
      <c r="I208" s="60">
        <v>0</v>
      </c>
    </row>
    <row r="209" spans="1:9" x14ac:dyDescent="0.2">
      <c r="A209" s="57">
        <v>151</v>
      </c>
      <c r="B209" s="58">
        <f>PRRAS!C219</f>
        <v>208</v>
      </c>
      <c r="C209" s="58">
        <f>PRRAS!D219</f>
        <v>18853</v>
      </c>
      <c r="D209" s="58">
        <f>PRRAS!E219</f>
        <v>19114</v>
      </c>
      <c r="E209" s="58">
        <v>0</v>
      </c>
      <c r="F209" s="58">
        <v>0</v>
      </c>
      <c r="G209" s="59">
        <f t="shared" si="6"/>
        <v>11872.848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157</v>
      </c>
      <c r="D211" s="58">
        <f>PRRAS!E221</f>
        <v>0</v>
      </c>
      <c r="E211" s="58">
        <v>0</v>
      </c>
      <c r="F211" s="58">
        <v>0</v>
      </c>
      <c r="G211" s="59">
        <f t="shared" si="6"/>
        <v>32.97</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15599351</v>
      </c>
      <c r="D282" s="58">
        <f>PRRAS!E292</f>
        <v>15904355</v>
      </c>
      <c r="E282" s="58">
        <v>0</v>
      </c>
      <c r="F282" s="58">
        <v>0</v>
      </c>
      <c r="G282" s="59">
        <f t="shared" si="8"/>
        <v>13321665.141000001</v>
      </c>
      <c r="H282" s="59">
        <f t="shared" si="9"/>
        <v>0</v>
      </c>
      <c r="I282" s="60">
        <v>0</v>
      </c>
    </row>
    <row r="283" spans="1:9" x14ac:dyDescent="0.2">
      <c r="A283" s="57">
        <v>151</v>
      </c>
      <c r="B283" s="58">
        <f>PRRAS!C293</f>
        <v>282</v>
      </c>
      <c r="C283" s="58">
        <f>PRRAS!D293</f>
        <v>82338</v>
      </c>
      <c r="D283" s="58">
        <f>PRRAS!E293</f>
        <v>100018</v>
      </c>
      <c r="E283" s="58">
        <v>0</v>
      </c>
      <c r="F283" s="58">
        <v>0</v>
      </c>
      <c r="G283" s="59">
        <f t="shared" si="8"/>
        <v>79629.467999999993</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14664</v>
      </c>
      <c r="D290" s="58">
        <f>PRRAS!E301</f>
        <v>21450</v>
      </c>
      <c r="E290" s="58">
        <v>0</v>
      </c>
      <c r="F290" s="58">
        <v>0</v>
      </c>
      <c r="G290" s="59">
        <f t="shared" si="8"/>
        <v>16635.995999999999</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14664</v>
      </c>
      <c r="D303" s="58">
        <f>PRRAS!E314</f>
        <v>21450</v>
      </c>
      <c r="E303" s="58">
        <v>0</v>
      </c>
      <c r="F303" s="58">
        <v>0</v>
      </c>
      <c r="G303" s="59">
        <f t="shared" si="8"/>
        <v>17384.327999999998</v>
      </c>
      <c r="H303" s="59">
        <f t="shared" si="9"/>
        <v>0</v>
      </c>
      <c r="I303" s="60">
        <v>0</v>
      </c>
    </row>
    <row r="304" spans="1:9" x14ac:dyDescent="0.2">
      <c r="A304" s="57">
        <v>151</v>
      </c>
      <c r="B304" s="58">
        <f>PRRAS!C315</f>
        <v>303</v>
      </c>
      <c r="C304" s="58">
        <f>PRRAS!D315</f>
        <v>14664</v>
      </c>
      <c r="D304" s="58">
        <f>PRRAS!E315</f>
        <v>21450</v>
      </c>
      <c r="E304" s="58">
        <v>0</v>
      </c>
      <c r="F304" s="58">
        <v>0</v>
      </c>
      <c r="G304" s="59">
        <f t="shared" si="8"/>
        <v>17441.892</v>
      </c>
      <c r="H304" s="59">
        <f t="shared" si="9"/>
        <v>0</v>
      </c>
      <c r="I304" s="60">
        <v>0</v>
      </c>
    </row>
    <row r="305" spans="1:9" x14ac:dyDescent="0.2">
      <c r="A305" s="57">
        <v>151</v>
      </c>
      <c r="B305" s="58">
        <f>PRRAS!C316</f>
        <v>304</v>
      </c>
      <c r="C305" s="58">
        <f>PRRAS!D316</f>
        <v>14664</v>
      </c>
      <c r="D305" s="58">
        <f>PRRAS!E316</f>
        <v>21450</v>
      </c>
      <c r="E305" s="58">
        <v>0</v>
      </c>
      <c r="F305" s="58">
        <v>0</v>
      </c>
      <c r="G305" s="59">
        <f t="shared" si="8"/>
        <v>17499.455999999998</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96065</v>
      </c>
      <c r="D342" s="58">
        <f>PRRAS!E353</f>
        <v>117976</v>
      </c>
      <c r="E342" s="58">
        <v>0</v>
      </c>
      <c r="F342" s="58">
        <v>0</v>
      </c>
      <c r="G342" s="59">
        <f t="shared" si="10"/>
        <v>113217.79700000001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96065</v>
      </c>
      <c r="D355" s="58">
        <f>PRRAS!E366</f>
        <v>117976</v>
      </c>
      <c r="E355" s="58">
        <v>0</v>
      </c>
      <c r="F355" s="58">
        <v>0</v>
      </c>
      <c r="G355" s="59">
        <f t="shared" si="10"/>
        <v>117534.018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96065</v>
      </c>
      <c r="D361" s="58">
        <f>PRRAS!E372</f>
        <v>117976</v>
      </c>
      <c r="E361" s="58">
        <v>0</v>
      </c>
      <c r="F361" s="58">
        <v>0</v>
      </c>
      <c r="G361" s="59">
        <f t="shared" si="10"/>
        <v>119526.12</v>
      </c>
      <c r="H361" s="59">
        <f t="shared" si="11"/>
        <v>0</v>
      </c>
      <c r="I361" s="60">
        <v>0</v>
      </c>
    </row>
    <row r="362" spans="1:9" x14ac:dyDescent="0.2">
      <c r="A362" s="57">
        <v>151</v>
      </c>
      <c r="B362" s="58">
        <f>PRRAS!C373</f>
        <v>361</v>
      </c>
      <c r="C362" s="58">
        <f>PRRAS!D373</f>
        <v>17500</v>
      </c>
      <c r="D362" s="58">
        <f>PRRAS!E373</f>
        <v>23553</v>
      </c>
      <c r="E362" s="58">
        <v>0</v>
      </c>
      <c r="F362" s="58">
        <v>0</v>
      </c>
      <c r="G362" s="59">
        <f t="shared" si="10"/>
        <v>23322.766</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78565</v>
      </c>
      <c r="D365" s="58">
        <f>PRRAS!E376</f>
        <v>94423</v>
      </c>
      <c r="E365" s="58">
        <v>0</v>
      </c>
      <c r="F365" s="58">
        <v>0</v>
      </c>
      <c r="G365" s="59">
        <f t="shared" si="10"/>
        <v>97337.603999999992</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81401</v>
      </c>
      <c r="D400" s="58">
        <f>PRRAS!E411</f>
        <v>96526</v>
      </c>
      <c r="E400" s="58">
        <v>0</v>
      </c>
      <c r="F400" s="58">
        <v>0</v>
      </c>
      <c r="G400" s="59">
        <f t="shared" si="12"/>
        <v>109506.747</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15696353</v>
      </c>
      <c r="D404" s="58">
        <f>PRRAS!E415</f>
        <v>16025823</v>
      </c>
      <c r="E404" s="58">
        <v>0</v>
      </c>
      <c r="F404" s="58">
        <v>0</v>
      </c>
      <c r="G404" s="59">
        <f t="shared" si="12"/>
        <v>19242443.597000003</v>
      </c>
      <c r="H404" s="59">
        <f t="shared" si="13"/>
        <v>0</v>
      </c>
      <c r="I404" s="60">
        <v>0</v>
      </c>
    </row>
    <row r="405" spans="1:9" x14ac:dyDescent="0.2">
      <c r="A405" s="57">
        <v>151</v>
      </c>
      <c r="B405" s="58">
        <f>PRRAS!C416</f>
        <v>404</v>
      </c>
      <c r="C405" s="58">
        <f>PRRAS!D416</f>
        <v>15695416</v>
      </c>
      <c r="D405" s="58">
        <f>PRRAS!E416</f>
        <v>16022331</v>
      </c>
      <c r="E405" s="58">
        <v>0</v>
      </c>
      <c r="F405" s="58">
        <v>0</v>
      </c>
      <c r="G405" s="59">
        <f t="shared" si="12"/>
        <v>19286991.512000002</v>
      </c>
      <c r="H405" s="59">
        <f t="shared" si="13"/>
        <v>0</v>
      </c>
      <c r="I405" s="60">
        <v>0</v>
      </c>
    </row>
    <row r="406" spans="1:9" x14ac:dyDescent="0.2">
      <c r="A406" s="57">
        <v>151</v>
      </c>
      <c r="B406" s="58">
        <f>PRRAS!C417</f>
        <v>405</v>
      </c>
      <c r="C406" s="58">
        <f>PRRAS!D417</f>
        <v>937</v>
      </c>
      <c r="D406" s="58">
        <f>PRRAS!E417</f>
        <v>3492</v>
      </c>
      <c r="E406" s="58">
        <v>0</v>
      </c>
      <c r="F406" s="58">
        <v>0</v>
      </c>
      <c r="G406" s="59">
        <f t="shared" si="12"/>
        <v>3208.0050000000001</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15696353</v>
      </c>
      <c r="D630" s="58">
        <f>PRRAS!E642</f>
        <v>16025823</v>
      </c>
      <c r="E630" s="58">
        <v>0</v>
      </c>
      <c r="F630" s="58">
        <v>0</v>
      </c>
      <c r="G630" s="59">
        <f t="shared" si="18"/>
        <v>30033491.370999999</v>
      </c>
      <c r="H630" s="59">
        <f t="shared" si="19"/>
        <v>0</v>
      </c>
      <c r="I630" s="60">
        <v>0</v>
      </c>
    </row>
    <row r="631" spans="1:9" x14ac:dyDescent="0.2">
      <c r="A631" s="57">
        <v>151</v>
      </c>
      <c r="B631" s="58">
        <f>PRRAS!C643</f>
        <v>630</v>
      </c>
      <c r="C631" s="58">
        <f>PRRAS!D643</f>
        <v>15695416</v>
      </c>
      <c r="D631" s="58">
        <f>PRRAS!E643</f>
        <v>16022331</v>
      </c>
      <c r="E631" s="58">
        <v>0</v>
      </c>
      <c r="F631" s="58">
        <v>0</v>
      </c>
      <c r="G631" s="59">
        <f t="shared" si="18"/>
        <v>30076249.140000001</v>
      </c>
      <c r="H631" s="59">
        <f t="shared" si="19"/>
        <v>0</v>
      </c>
      <c r="I631" s="60">
        <v>0</v>
      </c>
    </row>
    <row r="632" spans="1:9" x14ac:dyDescent="0.2">
      <c r="A632" s="57">
        <v>151</v>
      </c>
      <c r="B632" s="58">
        <f>PRRAS!C644</f>
        <v>631</v>
      </c>
      <c r="C632" s="58">
        <f>PRRAS!D644</f>
        <v>937</v>
      </c>
      <c r="D632" s="58">
        <f>PRRAS!E644</f>
        <v>3492</v>
      </c>
      <c r="E632" s="58">
        <v>0</v>
      </c>
      <c r="F632" s="58">
        <v>0</v>
      </c>
      <c r="G632" s="59">
        <f t="shared" si="18"/>
        <v>4998.1509999999998</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937</v>
      </c>
      <c r="D636" s="58">
        <f>PRRAS!E648</f>
        <v>3492</v>
      </c>
      <c r="E636" s="58">
        <v>0</v>
      </c>
      <c r="F636" s="58">
        <v>0</v>
      </c>
      <c r="G636" s="59">
        <f t="shared" si="18"/>
        <v>5029.835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953273</v>
      </c>
      <c r="D638" s="58">
        <f>PRRAS!E650</f>
        <v>955874</v>
      </c>
      <c r="E638" s="58">
        <v>0</v>
      </c>
      <c r="F638" s="58">
        <v>0</v>
      </c>
      <c r="G638" s="59">
        <f t="shared" si="18"/>
        <v>1825018.3770000001</v>
      </c>
      <c r="H638" s="59">
        <f t="shared" si="19"/>
        <v>0</v>
      </c>
      <c r="I638" s="60">
        <v>0</v>
      </c>
    </row>
    <row r="639" spans="1:9" x14ac:dyDescent="0.2">
      <c r="A639" s="57">
        <v>151</v>
      </c>
      <c r="B639" s="58">
        <f>PRRAS!C652</f>
        <v>638</v>
      </c>
      <c r="C639" s="58">
        <f>PRRAS!D652</f>
        <v>49137</v>
      </c>
      <c r="D639" s="58">
        <f>PRRAS!E652</f>
        <v>152583</v>
      </c>
      <c r="E639" s="58">
        <v>0</v>
      </c>
      <c r="F639" s="58">
        <v>0</v>
      </c>
      <c r="G639" s="59">
        <f t="shared" si="18"/>
        <v>226045.31400000001</v>
      </c>
      <c r="H639" s="59">
        <f t="shared" si="19"/>
        <v>0</v>
      </c>
      <c r="I639" s="60">
        <v>0</v>
      </c>
    </row>
    <row r="640" spans="1:9" x14ac:dyDescent="0.2">
      <c r="A640" s="57">
        <v>151</v>
      </c>
      <c r="B640" s="58">
        <f>PRRAS!C653</f>
        <v>639</v>
      </c>
      <c r="C640" s="58">
        <f>PRRAS!D653</f>
        <v>15580279</v>
      </c>
      <c r="D640" s="58">
        <f>PRRAS!E653</f>
        <v>18324986</v>
      </c>
      <c r="E640" s="58">
        <v>0</v>
      </c>
      <c r="F640" s="58">
        <v>0</v>
      </c>
      <c r="G640" s="59">
        <f t="shared" si="18"/>
        <v>33375130.389000002</v>
      </c>
      <c r="H640" s="59">
        <f t="shared" si="19"/>
        <v>0</v>
      </c>
      <c r="I640" s="60">
        <v>0</v>
      </c>
    </row>
    <row r="641" spans="1:9" x14ac:dyDescent="0.2">
      <c r="A641" s="57">
        <v>151</v>
      </c>
      <c r="B641" s="58">
        <f>PRRAS!C654</f>
        <v>640</v>
      </c>
      <c r="C641" s="58">
        <f>PRRAS!D654</f>
        <v>15476833</v>
      </c>
      <c r="D641" s="58">
        <f>PRRAS!E654</f>
        <v>18469254</v>
      </c>
      <c r="E641" s="58">
        <v>0</v>
      </c>
      <c r="F641" s="58">
        <v>0</v>
      </c>
      <c r="G641" s="59">
        <f t="shared" si="18"/>
        <v>33545818.240000002</v>
      </c>
      <c r="H641" s="59">
        <f t="shared" si="19"/>
        <v>0</v>
      </c>
      <c r="I641" s="60">
        <v>0</v>
      </c>
    </row>
    <row r="642" spans="1:9" x14ac:dyDescent="0.2">
      <c r="A642" s="57">
        <v>151</v>
      </c>
      <c r="B642" s="58">
        <f>PRRAS!C655</f>
        <v>641</v>
      </c>
      <c r="C642" s="58">
        <f>PRRAS!D655</f>
        <v>152583</v>
      </c>
      <c r="D642" s="58">
        <f>PRRAS!E655</f>
        <v>8315</v>
      </c>
      <c r="E642" s="58">
        <v>0</v>
      </c>
      <c r="F642" s="58">
        <v>0</v>
      </c>
      <c r="G642" s="59">
        <f t="shared" ref="G642:G705" si="20">(B642/1000)*(C642*1+D642*2)</f>
        <v>108465.533</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108</v>
      </c>
      <c r="D644" s="58">
        <f>PRRAS!E657</f>
        <v>112</v>
      </c>
      <c r="E644" s="58">
        <v>0</v>
      </c>
      <c r="F644" s="58">
        <v>0</v>
      </c>
      <c r="G644" s="59">
        <f t="shared" si="20"/>
        <v>213.476</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97</v>
      </c>
      <c r="D646" s="58">
        <f>PRRAS!E659</f>
        <v>94</v>
      </c>
      <c r="E646" s="58">
        <v>0</v>
      </c>
      <c r="F646" s="58">
        <v>0</v>
      </c>
      <c r="G646" s="59">
        <f t="shared" si="20"/>
        <v>183.82500000000002</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11902926</v>
      </c>
      <c r="D666" s="58">
        <f>PRRAS!E679</f>
        <v>12256199</v>
      </c>
      <c r="E666" s="58">
        <v>0</v>
      </c>
      <c r="F666" s="58">
        <v>0</v>
      </c>
      <c r="G666" s="59">
        <f t="shared" si="20"/>
        <v>24216190.460000001</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292500</v>
      </c>
      <c r="E669" s="58">
        <v>0</v>
      </c>
      <c r="F669" s="58">
        <v>0</v>
      </c>
      <c r="G669" s="59">
        <f t="shared" si="20"/>
        <v>390780</v>
      </c>
      <c r="H669" s="59">
        <f t="shared" si="21"/>
        <v>0</v>
      </c>
      <c r="I669" s="60">
        <v>0</v>
      </c>
    </row>
    <row r="670" spans="1:9" x14ac:dyDescent="0.2">
      <c r="A670" s="57">
        <v>151</v>
      </c>
      <c r="B670" s="58">
        <f>PRRAS!C683</f>
        <v>669</v>
      </c>
      <c r="C670" s="58">
        <f>PRRAS!D683</f>
        <v>736909</v>
      </c>
      <c r="D670" s="58">
        <f>PRRAS!E683</f>
        <v>108084</v>
      </c>
      <c r="E670" s="58">
        <v>0</v>
      </c>
      <c r="F670" s="58">
        <v>0</v>
      </c>
      <c r="G670" s="59">
        <f t="shared" si="20"/>
        <v>637608.51300000004</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34078</v>
      </c>
      <c r="D688" s="58">
        <f>PRRAS!E701</f>
        <v>79516</v>
      </c>
      <c r="E688" s="58">
        <v>0</v>
      </c>
      <c r="F688" s="58">
        <v>0</v>
      </c>
      <c r="G688" s="59">
        <f t="shared" si="20"/>
        <v>132666.57</v>
      </c>
      <c r="H688" s="59">
        <f t="shared" si="21"/>
        <v>0</v>
      </c>
      <c r="I688" s="60">
        <v>0</v>
      </c>
    </row>
    <row r="689" spans="1:9" x14ac:dyDescent="0.2">
      <c r="A689" s="57">
        <v>151</v>
      </c>
      <c r="B689" s="58">
        <f>PRRAS!C702</f>
        <v>688</v>
      </c>
      <c r="C689" s="58">
        <f>PRRAS!D702</f>
        <v>45177</v>
      </c>
      <c r="D689" s="58">
        <f>PRRAS!E702</f>
        <v>24791</v>
      </c>
      <c r="E689" s="58">
        <v>0</v>
      </c>
      <c r="F689" s="58">
        <v>0</v>
      </c>
      <c r="G689" s="59">
        <f t="shared" si="20"/>
        <v>65194.191999999995</v>
      </c>
      <c r="H689" s="59">
        <f t="shared" si="21"/>
        <v>0</v>
      </c>
      <c r="I689" s="60">
        <v>0</v>
      </c>
    </row>
    <row r="690" spans="1:9" x14ac:dyDescent="0.2">
      <c r="A690" s="57">
        <v>151</v>
      </c>
      <c r="B690" s="58">
        <f>PRRAS!C703</f>
        <v>689</v>
      </c>
      <c r="C690" s="58">
        <f>PRRAS!D703</f>
        <v>220040</v>
      </c>
      <c r="D690" s="58">
        <f>PRRAS!E703</f>
        <v>283906</v>
      </c>
      <c r="E690" s="58">
        <v>0</v>
      </c>
      <c r="F690" s="58">
        <v>0</v>
      </c>
      <c r="G690" s="59">
        <f t="shared" si="20"/>
        <v>542830.02799999993</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37624</v>
      </c>
      <c r="D692" s="58">
        <f>PRRAS!E705</f>
        <v>0</v>
      </c>
      <c r="E692" s="58">
        <v>0</v>
      </c>
      <c r="F692" s="58">
        <v>0</v>
      </c>
      <c r="G692" s="59">
        <f t="shared" si="20"/>
        <v>25998.183999999997</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275747</v>
      </c>
      <c r="D694" s="58">
        <f>PRRAS!E707</f>
        <v>350226</v>
      </c>
      <c r="E694" s="58">
        <v>0</v>
      </c>
      <c r="F694" s="58">
        <v>0</v>
      </c>
      <c r="G694" s="59">
        <f t="shared" si="20"/>
        <v>676505.90700000001</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3982560</v>
      </c>
      <c r="D977" s="63">
        <f>Bil!E12</f>
        <v>3613983</v>
      </c>
      <c r="E977" s="63">
        <v>0</v>
      </c>
      <c r="F977" s="63">
        <v>0</v>
      </c>
      <c r="G977" s="64">
        <f t="shared" ref="G977:G1040" si="32">B977/1000*C977+B977/500*D977</f>
        <v>11210.526</v>
      </c>
      <c r="H977" s="64">
        <f t="shared" si="31"/>
        <v>0</v>
      </c>
      <c r="I977" s="65"/>
    </row>
    <row r="978" spans="1:9" x14ac:dyDescent="0.2">
      <c r="A978" s="57">
        <v>152</v>
      </c>
      <c r="B978" s="58">
        <f>Bil!C13</f>
        <v>2</v>
      </c>
      <c r="C978" s="58">
        <f>Bil!D13</f>
        <v>2670374</v>
      </c>
      <c r="D978" s="58">
        <f>Bil!E13</f>
        <v>2522360</v>
      </c>
      <c r="E978" s="58">
        <v>0</v>
      </c>
      <c r="F978" s="58">
        <v>0</v>
      </c>
      <c r="G978" s="59">
        <f t="shared" si="32"/>
        <v>15430.188000000002</v>
      </c>
      <c r="H978" s="59">
        <f t="shared" si="31"/>
        <v>0</v>
      </c>
      <c r="I978" s="60"/>
    </row>
    <row r="979" spans="1:9" x14ac:dyDescent="0.2">
      <c r="A979" s="57">
        <v>152</v>
      </c>
      <c r="B979" s="58">
        <f>Bil!C14</f>
        <v>3</v>
      </c>
      <c r="C979" s="58">
        <f>Bil!D14</f>
        <v>244681</v>
      </c>
      <c r="D979" s="58">
        <f>Bil!E14</f>
        <v>244681</v>
      </c>
      <c r="E979" s="58">
        <v>0</v>
      </c>
      <c r="F979" s="58">
        <v>0</v>
      </c>
      <c r="G979" s="59">
        <f t="shared" si="32"/>
        <v>2202.1289999999999</v>
      </c>
      <c r="H979" s="59">
        <f t="shared" si="31"/>
        <v>0</v>
      </c>
      <c r="I979" s="60"/>
    </row>
    <row r="980" spans="1:9" x14ac:dyDescent="0.2">
      <c r="A980" s="57">
        <v>152</v>
      </c>
      <c r="B980" s="58">
        <f>Bil!C15</f>
        <v>4</v>
      </c>
      <c r="C980" s="58">
        <f>Bil!D15</f>
        <v>244681</v>
      </c>
      <c r="D980" s="58">
        <f>Bil!E15</f>
        <v>244681</v>
      </c>
      <c r="E980" s="58">
        <v>0</v>
      </c>
      <c r="F980" s="58">
        <v>0</v>
      </c>
      <c r="G980" s="59">
        <f t="shared" si="32"/>
        <v>2936.172</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2425693</v>
      </c>
      <c r="D983" s="58">
        <f>Bil!E18</f>
        <v>2277679</v>
      </c>
      <c r="E983" s="58">
        <v>0</v>
      </c>
      <c r="F983" s="58">
        <v>0</v>
      </c>
      <c r="G983" s="59">
        <f t="shared" si="32"/>
        <v>48867.357000000004</v>
      </c>
      <c r="H983" s="59">
        <f t="shared" si="31"/>
        <v>0</v>
      </c>
      <c r="I983" s="60"/>
    </row>
    <row r="984" spans="1:9" x14ac:dyDescent="0.2">
      <c r="A984" s="57">
        <v>152</v>
      </c>
      <c r="B984" s="58">
        <f>Bil!C19</f>
        <v>8</v>
      </c>
      <c r="C984" s="58">
        <f>Bil!D19</f>
        <v>1482651</v>
      </c>
      <c r="D984" s="58">
        <f>Bil!E19</f>
        <v>1459394</v>
      </c>
      <c r="E984" s="58">
        <v>0</v>
      </c>
      <c r="F984" s="58">
        <v>0</v>
      </c>
      <c r="G984" s="59">
        <f t="shared" si="32"/>
        <v>35211.512000000002</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30316487</v>
      </c>
      <c r="D986" s="58">
        <f>Bil!E21</f>
        <v>30316487</v>
      </c>
      <c r="E986" s="58">
        <v>0</v>
      </c>
      <c r="F986" s="58">
        <v>0</v>
      </c>
      <c r="G986" s="59">
        <f t="shared" si="32"/>
        <v>909494.61</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28833836</v>
      </c>
      <c r="D989" s="58">
        <f>Bil!E24</f>
        <v>28857093</v>
      </c>
      <c r="E989" s="58">
        <v>0</v>
      </c>
      <c r="F989" s="58">
        <v>0</v>
      </c>
      <c r="G989" s="59">
        <f t="shared" si="32"/>
        <v>1125124.2859999998</v>
      </c>
      <c r="H989" s="59">
        <f t="shared" si="31"/>
        <v>0</v>
      </c>
      <c r="I989" s="60"/>
    </row>
    <row r="990" spans="1:9" x14ac:dyDescent="0.2">
      <c r="A990" s="57">
        <v>152</v>
      </c>
      <c r="B990" s="58">
        <f>Bil!C25</f>
        <v>14</v>
      </c>
      <c r="C990" s="58">
        <f>Bil!D25</f>
        <v>583844</v>
      </c>
      <c r="D990" s="58">
        <f>Bil!E25</f>
        <v>459087</v>
      </c>
      <c r="E990" s="58">
        <v>0</v>
      </c>
      <c r="F990" s="58">
        <v>0</v>
      </c>
      <c r="G990" s="59">
        <f t="shared" si="32"/>
        <v>21028.252</v>
      </c>
      <c r="H990" s="59">
        <f t="shared" si="31"/>
        <v>0</v>
      </c>
      <c r="I990" s="60"/>
    </row>
    <row r="991" spans="1:9" x14ac:dyDescent="0.2">
      <c r="A991" s="57">
        <v>152</v>
      </c>
      <c r="B991" s="58">
        <f>Bil!C26</f>
        <v>15</v>
      </c>
      <c r="C991" s="58">
        <f>Bil!D26</f>
        <v>3849429</v>
      </c>
      <c r="D991" s="58">
        <f>Bil!E26</f>
        <v>3415553</v>
      </c>
      <c r="E991" s="58">
        <v>0</v>
      </c>
      <c r="F991" s="58">
        <v>0</v>
      </c>
      <c r="G991" s="59">
        <f t="shared" si="32"/>
        <v>160208.02499999999</v>
      </c>
      <c r="H991" s="59">
        <f t="shared" si="31"/>
        <v>0</v>
      </c>
      <c r="I991" s="60"/>
    </row>
    <row r="992" spans="1:9" x14ac:dyDescent="0.2">
      <c r="A992" s="57">
        <v>152</v>
      </c>
      <c r="B992" s="58">
        <f>Bil!C27</f>
        <v>16</v>
      </c>
      <c r="C992" s="58">
        <f>Bil!D27</f>
        <v>0</v>
      </c>
      <c r="D992" s="58">
        <f>Bil!E27</f>
        <v>0</v>
      </c>
      <c r="E992" s="58">
        <v>0</v>
      </c>
      <c r="F992" s="58">
        <v>0</v>
      </c>
      <c r="G992" s="59">
        <f t="shared" si="32"/>
        <v>0</v>
      </c>
      <c r="H992" s="59">
        <f t="shared" si="31"/>
        <v>0</v>
      </c>
      <c r="I992" s="60"/>
    </row>
    <row r="993" spans="1:9" x14ac:dyDescent="0.2">
      <c r="A993" s="57">
        <v>152</v>
      </c>
      <c r="B993" s="58">
        <f>Bil!C28</f>
        <v>17</v>
      </c>
      <c r="C993" s="58">
        <f>Bil!D28</f>
        <v>0</v>
      </c>
      <c r="D993" s="58">
        <f>Bil!E28</f>
        <v>0</v>
      </c>
      <c r="E993" s="58">
        <v>0</v>
      </c>
      <c r="F993" s="58">
        <v>0</v>
      </c>
      <c r="G993" s="59">
        <f t="shared" si="32"/>
        <v>0</v>
      </c>
      <c r="H993" s="59">
        <f t="shared" si="31"/>
        <v>0</v>
      </c>
      <c r="I993" s="60"/>
    </row>
    <row r="994" spans="1:9" x14ac:dyDescent="0.2">
      <c r="A994" s="57">
        <v>152</v>
      </c>
      <c r="B994" s="58">
        <f>Bil!C29</f>
        <v>18</v>
      </c>
      <c r="C994" s="58">
        <f>Bil!D29</f>
        <v>728125</v>
      </c>
      <c r="D994" s="58">
        <f>Bil!E29</f>
        <v>987062</v>
      </c>
      <c r="E994" s="58">
        <v>0</v>
      </c>
      <c r="F994" s="58">
        <v>0</v>
      </c>
      <c r="G994" s="59">
        <f t="shared" si="32"/>
        <v>48640.481999999996</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0</v>
      </c>
      <c r="D997" s="58">
        <f>Bil!E32</f>
        <v>0</v>
      </c>
      <c r="E997" s="58">
        <v>0</v>
      </c>
      <c r="F997" s="58">
        <v>0</v>
      </c>
      <c r="G997" s="59">
        <f t="shared" si="32"/>
        <v>0</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3993710</v>
      </c>
      <c r="D999" s="58">
        <f>Bil!E34</f>
        <v>3943528</v>
      </c>
      <c r="E999" s="58">
        <v>0</v>
      </c>
      <c r="F999" s="58">
        <v>0</v>
      </c>
      <c r="G999" s="59">
        <f t="shared" si="32"/>
        <v>273257.61800000002</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359198</v>
      </c>
      <c r="D1006" s="58">
        <f>Bil!E41</f>
        <v>359198</v>
      </c>
      <c r="E1006" s="58">
        <v>0</v>
      </c>
      <c r="F1006" s="58">
        <v>0</v>
      </c>
      <c r="G1006" s="59">
        <f t="shared" si="32"/>
        <v>32327.82</v>
      </c>
      <c r="H1006" s="59">
        <f t="shared" si="31"/>
        <v>0</v>
      </c>
      <c r="I1006" s="60"/>
    </row>
    <row r="1007" spans="1:9" x14ac:dyDescent="0.2">
      <c r="A1007" s="57">
        <v>152</v>
      </c>
      <c r="B1007" s="58">
        <f>Bil!C42</f>
        <v>31</v>
      </c>
      <c r="C1007" s="58">
        <f>Bil!D42</f>
        <v>359002</v>
      </c>
      <c r="D1007" s="58">
        <f>Bil!E42</f>
        <v>359002</v>
      </c>
      <c r="E1007" s="58">
        <v>0</v>
      </c>
      <c r="F1007" s="58">
        <v>0</v>
      </c>
      <c r="G1007" s="59">
        <f t="shared" si="32"/>
        <v>33387.186000000002</v>
      </c>
      <c r="H1007" s="59">
        <f t="shared" si="31"/>
        <v>0</v>
      </c>
      <c r="I1007" s="60"/>
    </row>
    <row r="1008" spans="1:9" x14ac:dyDescent="0.2">
      <c r="A1008" s="57">
        <v>152</v>
      </c>
      <c r="B1008" s="58">
        <f>Bil!C43</f>
        <v>32</v>
      </c>
      <c r="C1008" s="58">
        <f>Bil!D43</f>
        <v>196</v>
      </c>
      <c r="D1008" s="58">
        <f>Bil!E43</f>
        <v>196</v>
      </c>
      <c r="E1008" s="58">
        <v>0</v>
      </c>
      <c r="F1008" s="58">
        <v>0</v>
      </c>
      <c r="G1008" s="59">
        <f t="shared" si="32"/>
        <v>18.816000000000003</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186535</v>
      </c>
      <c r="D1025" s="58">
        <f>Bil!E60</f>
        <v>183534</v>
      </c>
      <c r="E1025" s="58">
        <v>0</v>
      </c>
      <c r="F1025" s="58">
        <v>0</v>
      </c>
      <c r="G1025" s="59">
        <f t="shared" si="32"/>
        <v>27126.547000000002</v>
      </c>
      <c r="H1025" s="59">
        <f t="shared" si="31"/>
        <v>0</v>
      </c>
      <c r="I1025" s="60"/>
    </row>
    <row r="1026" spans="1:9" x14ac:dyDescent="0.2">
      <c r="A1026" s="57">
        <v>152</v>
      </c>
      <c r="B1026" s="58">
        <f>Bil!C61</f>
        <v>50</v>
      </c>
      <c r="C1026" s="58">
        <f>Bil!D61</f>
        <v>186535</v>
      </c>
      <c r="D1026" s="58">
        <f>Bil!E61</f>
        <v>183534</v>
      </c>
      <c r="E1026" s="58">
        <v>0</v>
      </c>
      <c r="F1026" s="58">
        <v>0</v>
      </c>
      <c r="G1026" s="59">
        <f t="shared" si="32"/>
        <v>27680.15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1312186</v>
      </c>
      <c r="D1039" s="58">
        <f>Bil!E74</f>
        <v>1091623</v>
      </c>
      <c r="E1039" s="58">
        <v>0</v>
      </c>
      <c r="F1039" s="58">
        <v>0</v>
      </c>
      <c r="G1039" s="59">
        <f t="shared" si="32"/>
        <v>220212.21599999999</v>
      </c>
      <c r="H1039" s="59">
        <f t="shared" si="33"/>
        <v>0</v>
      </c>
      <c r="I1039" s="60"/>
    </row>
    <row r="1040" spans="1:9" x14ac:dyDescent="0.2">
      <c r="A1040" s="57">
        <v>152</v>
      </c>
      <c r="B1040" s="58">
        <f>Bil!C75</f>
        <v>64</v>
      </c>
      <c r="C1040" s="58">
        <f>Bil!D75</f>
        <v>152583</v>
      </c>
      <c r="D1040" s="58">
        <f>Bil!E75</f>
        <v>8315</v>
      </c>
      <c r="E1040" s="58">
        <v>0</v>
      </c>
      <c r="F1040" s="58">
        <v>0</v>
      </c>
      <c r="G1040" s="59">
        <f t="shared" si="32"/>
        <v>10829.632</v>
      </c>
      <c r="H1040" s="59">
        <f t="shared" si="33"/>
        <v>0</v>
      </c>
      <c r="I1040" s="60"/>
    </row>
    <row r="1041" spans="1:9" x14ac:dyDescent="0.2">
      <c r="A1041" s="57">
        <v>152</v>
      </c>
      <c r="B1041" s="58">
        <f>Bil!C76</f>
        <v>65</v>
      </c>
      <c r="C1041" s="58">
        <f>Bil!D76</f>
        <v>152583</v>
      </c>
      <c r="D1041" s="58">
        <f>Bil!E76</f>
        <v>8315</v>
      </c>
      <c r="E1041" s="58">
        <v>0</v>
      </c>
      <c r="F1041" s="58">
        <v>0</v>
      </c>
      <c r="G1041" s="59">
        <f t="shared" ref="G1041:G1104" si="34">B1041/1000*C1041+B1041/500*D1041</f>
        <v>10998.845000000001</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152583</v>
      </c>
      <c r="D1043" s="58">
        <f>Bil!E78</f>
        <v>8315</v>
      </c>
      <c r="E1043" s="58">
        <v>0</v>
      </c>
      <c r="F1043" s="58">
        <v>0</v>
      </c>
      <c r="G1043" s="59">
        <f t="shared" si="34"/>
        <v>11337.271000000001</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122089</v>
      </c>
      <c r="D1116" s="58">
        <f>Bil!E151</f>
        <v>71767</v>
      </c>
      <c r="E1116" s="58">
        <v>0</v>
      </c>
      <c r="F1116" s="58">
        <v>0</v>
      </c>
      <c r="G1116" s="59">
        <f t="shared" si="36"/>
        <v>37187.22</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122089</v>
      </c>
      <c r="D1129" s="58">
        <f>Bil!E164</f>
        <v>71767</v>
      </c>
      <c r="E1129" s="58">
        <v>0</v>
      </c>
      <c r="F1129" s="58">
        <v>0</v>
      </c>
      <c r="G1129" s="59">
        <f t="shared" si="36"/>
        <v>40640.319000000003</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84241</v>
      </c>
      <c r="D1133" s="58">
        <f>Bil!E168</f>
        <v>55667</v>
      </c>
      <c r="E1133" s="58">
        <v>0</v>
      </c>
      <c r="F1133" s="58">
        <v>0</v>
      </c>
      <c r="G1133" s="59">
        <f t="shared" si="36"/>
        <v>30705.274999999998</v>
      </c>
      <c r="H1133" s="59">
        <f t="shared" si="35"/>
        <v>0</v>
      </c>
      <c r="I1133" s="60"/>
    </row>
    <row r="1134" spans="1:9" x14ac:dyDescent="0.2">
      <c r="A1134" s="57">
        <v>152</v>
      </c>
      <c r="B1134" s="58">
        <f>Bil!C169</f>
        <v>158</v>
      </c>
      <c r="C1134" s="58">
        <f>Bil!D169</f>
        <v>953273</v>
      </c>
      <c r="D1134" s="58">
        <f>Bil!E169</f>
        <v>955874</v>
      </c>
      <c r="E1134" s="58">
        <v>0</v>
      </c>
      <c r="F1134" s="58">
        <v>0</v>
      </c>
      <c r="G1134" s="59">
        <f t="shared" si="36"/>
        <v>452673.31799999997</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953273</v>
      </c>
      <c r="D1137" s="58">
        <f>Bil!E172</f>
        <v>955874</v>
      </c>
      <c r="E1137" s="58">
        <v>0</v>
      </c>
      <c r="F1137" s="58">
        <v>0</v>
      </c>
      <c r="G1137" s="59">
        <f t="shared" si="36"/>
        <v>461268.38100000005</v>
      </c>
      <c r="H1137" s="59">
        <f t="shared" si="35"/>
        <v>0</v>
      </c>
      <c r="I1137" s="60"/>
    </row>
    <row r="1138" spans="1:9" x14ac:dyDescent="0.2">
      <c r="A1138" s="57">
        <v>152</v>
      </c>
      <c r="B1138" s="58">
        <f>Bil!C173</f>
        <v>162</v>
      </c>
      <c r="C1138" s="58">
        <f>Bil!D173</f>
        <v>3982560</v>
      </c>
      <c r="D1138" s="58">
        <f>Bil!E173</f>
        <v>3613983</v>
      </c>
      <c r="E1138" s="58">
        <v>0</v>
      </c>
      <c r="F1138" s="58">
        <v>0</v>
      </c>
      <c r="G1138" s="59">
        <f t="shared" si="36"/>
        <v>1816105.2120000001</v>
      </c>
      <c r="H1138" s="59">
        <f t="shared" si="35"/>
        <v>0</v>
      </c>
      <c r="I1138" s="60"/>
    </row>
    <row r="1139" spans="1:9" x14ac:dyDescent="0.2">
      <c r="A1139" s="57">
        <v>152</v>
      </c>
      <c r="B1139" s="58">
        <f>Bil!C174</f>
        <v>163</v>
      </c>
      <c r="C1139" s="58">
        <f>Bil!D174</f>
        <v>1227008</v>
      </c>
      <c r="D1139" s="58">
        <f>Bil!E174</f>
        <v>1032464</v>
      </c>
      <c r="E1139" s="58">
        <v>0</v>
      </c>
      <c r="F1139" s="58">
        <v>0</v>
      </c>
      <c r="G1139" s="59">
        <f t="shared" si="36"/>
        <v>536585.56799999997</v>
      </c>
      <c r="H1139" s="59">
        <f t="shared" si="35"/>
        <v>0</v>
      </c>
      <c r="I1139" s="60"/>
    </row>
    <row r="1140" spans="1:9" x14ac:dyDescent="0.2">
      <c r="A1140" s="57">
        <v>152</v>
      </c>
      <c r="B1140" s="58">
        <f>Bil!C175</f>
        <v>164</v>
      </c>
      <c r="C1140" s="58">
        <f>Bil!D175</f>
        <v>1227008</v>
      </c>
      <c r="D1140" s="58">
        <f>Bil!E175</f>
        <v>1032464</v>
      </c>
      <c r="E1140" s="58">
        <v>0</v>
      </c>
      <c r="F1140" s="58">
        <v>0</v>
      </c>
      <c r="G1140" s="59">
        <f t="shared" si="36"/>
        <v>539877.50400000007</v>
      </c>
      <c r="H1140" s="59">
        <f t="shared" si="35"/>
        <v>0</v>
      </c>
      <c r="I1140" s="60"/>
    </row>
    <row r="1141" spans="1:9" x14ac:dyDescent="0.2">
      <c r="A1141" s="57">
        <v>152</v>
      </c>
      <c r="B1141" s="58">
        <f>Bil!C176</f>
        <v>165</v>
      </c>
      <c r="C1141" s="58">
        <f>Bil!D176</f>
        <v>953273</v>
      </c>
      <c r="D1141" s="58">
        <f>Bil!E176</f>
        <v>955874</v>
      </c>
      <c r="E1141" s="58">
        <v>0</v>
      </c>
      <c r="F1141" s="58">
        <v>0</v>
      </c>
      <c r="G1141" s="59">
        <f t="shared" si="36"/>
        <v>472728.46500000008</v>
      </c>
      <c r="H1141" s="59">
        <f t="shared" si="35"/>
        <v>0</v>
      </c>
      <c r="I1141" s="60"/>
    </row>
    <row r="1142" spans="1:9" x14ac:dyDescent="0.2">
      <c r="A1142" s="57">
        <v>152</v>
      </c>
      <c r="B1142" s="58">
        <f>Bil!C177</f>
        <v>166</v>
      </c>
      <c r="C1142" s="58">
        <f>Bil!D177</f>
        <v>177148</v>
      </c>
      <c r="D1142" s="58">
        <f>Bil!E177</f>
        <v>7541</v>
      </c>
      <c r="E1142" s="58">
        <v>0</v>
      </c>
      <c r="F1142" s="58">
        <v>0</v>
      </c>
      <c r="G1142" s="59">
        <f t="shared" si="36"/>
        <v>31910.180000000004</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96587</v>
      </c>
      <c r="D1150" s="58">
        <f>Bil!E185</f>
        <v>69049</v>
      </c>
      <c r="E1150" s="58">
        <v>0</v>
      </c>
      <c r="F1150" s="58">
        <v>0</v>
      </c>
      <c r="G1150" s="59">
        <f t="shared" si="36"/>
        <v>40835.19</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2755552</v>
      </c>
      <c r="D1199" s="58">
        <f>Bil!E234</f>
        <v>2581519</v>
      </c>
      <c r="E1199" s="58">
        <v>0</v>
      </c>
      <c r="F1199" s="58">
        <v>0</v>
      </c>
      <c r="G1199" s="59">
        <f t="shared" si="38"/>
        <v>1765845.5699999998</v>
      </c>
      <c r="H1199" s="59">
        <f t="shared" si="37"/>
        <v>0</v>
      </c>
      <c r="I1199" s="60"/>
    </row>
    <row r="1200" spans="1:9" x14ac:dyDescent="0.2">
      <c r="A1200" s="57">
        <v>152</v>
      </c>
      <c r="B1200" s="58">
        <f>Bil!C235</f>
        <v>224</v>
      </c>
      <c r="C1200" s="58">
        <f>Bil!D235</f>
        <v>2670374</v>
      </c>
      <c r="D1200" s="58">
        <f>Bil!E235</f>
        <v>2522360</v>
      </c>
      <c r="E1200" s="58">
        <v>0</v>
      </c>
      <c r="F1200" s="58">
        <v>0</v>
      </c>
      <c r="G1200" s="59">
        <f t="shared" si="38"/>
        <v>1728181.0559999999</v>
      </c>
      <c r="H1200" s="59">
        <f t="shared" si="37"/>
        <v>0</v>
      </c>
      <c r="I1200" s="60"/>
    </row>
    <row r="1201" spans="1:9" x14ac:dyDescent="0.2">
      <c r="A1201" s="57">
        <v>152</v>
      </c>
      <c r="B1201" s="58">
        <f>Bil!C236</f>
        <v>225</v>
      </c>
      <c r="C1201" s="58">
        <f>Bil!D236</f>
        <v>2670374</v>
      </c>
      <c r="D1201" s="58">
        <f>Bil!E236</f>
        <v>2522360</v>
      </c>
      <c r="E1201" s="58">
        <v>0</v>
      </c>
      <c r="F1201" s="58">
        <v>0</v>
      </c>
      <c r="G1201" s="59">
        <f t="shared" si="38"/>
        <v>1735896.15</v>
      </c>
      <c r="H1201" s="59">
        <f t="shared" si="37"/>
        <v>0</v>
      </c>
      <c r="I1201" s="60"/>
    </row>
    <row r="1202" spans="1:9" x14ac:dyDescent="0.2">
      <c r="A1202" s="57">
        <v>152</v>
      </c>
      <c r="B1202" s="58">
        <f>Bil!C237</f>
        <v>226</v>
      </c>
      <c r="C1202" s="58">
        <f>Bil!D237</f>
        <v>2670374</v>
      </c>
      <c r="D1202" s="58">
        <f>Bil!E237</f>
        <v>2522360</v>
      </c>
      <c r="E1202" s="58">
        <v>0</v>
      </c>
      <c r="F1202" s="58">
        <v>0</v>
      </c>
      <c r="G1202" s="59">
        <f t="shared" si="38"/>
        <v>1743611.2439999999</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82338</v>
      </c>
      <c r="D1208" s="58">
        <f>Bil!E243</f>
        <v>100018</v>
      </c>
      <c r="E1208" s="58">
        <v>0</v>
      </c>
      <c r="F1208" s="58">
        <v>0</v>
      </c>
      <c r="G1208" s="59">
        <f t="shared" si="38"/>
        <v>65510.767999999996</v>
      </c>
      <c r="H1208" s="59">
        <f t="shared" si="37"/>
        <v>0</v>
      </c>
      <c r="I1208" s="60"/>
    </row>
    <row r="1209" spans="1:9" x14ac:dyDescent="0.2">
      <c r="A1209" s="57">
        <v>152</v>
      </c>
      <c r="B1209" s="58">
        <f>Bil!C244</f>
        <v>233</v>
      </c>
      <c r="C1209" s="58">
        <f>Bil!D244</f>
        <v>82338</v>
      </c>
      <c r="D1209" s="58">
        <f>Bil!E244</f>
        <v>100018</v>
      </c>
      <c r="E1209" s="58">
        <v>0</v>
      </c>
      <c r="F1209" s="58">
        <v>0</v>
      </c>
      <c r="G1209" s="59">
        <f t="shared" si="38"/>
        <v>65793.141999999993</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81401</v>
      </c>
      <c r="D1212" s="58">
        <f>Bil!E247</f>
        <v>96526</v>
      </c>
      <c r="E1212" s="58">
        <v>0</v>
      </c>
      <c r="F1212" s="58">
        <v>0</v>
      </c>
      <c r="G1212" s="59">
        <f t="shared" si="38"/>
        <v>64770.907999999996</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81401</v>
      </c>
      <c r="D1214" s="58">
        <f>Bil!E249</f>
        <v>96526</v>
      </c>
      <c r="E1214" s="58">
        <v>0</v>
      </c>
      <c r="F1214" s="58">
        <v>0</v>
      </c>
      <c r="G1214" s="59">
        <f t="shared" si="38"/>
        <v>65319.813999999998</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84241</v>
      </c>
      <c r="D1217" s="58">
        <f>Bil!E252</f>
        <v>55667</v>
      </c>
      <c r="E1217" s="58">
        <v>0</v>
      </c>
      <c r="F1217" s="58">
        <v>0</v>
      </c>
      <c r="G1217" s="59">
        <f t="shared" si="38"/>
        <v>47133.574999999997</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122089</v>
      </c>
      <c r="D1225" s="58">
        <f>Bil!E261</f>
        <v>71767</v>
      </c>
      <c r="E1225" s="58">
        <v>0</v>
      </c>
      <c r="F1225" s="58">
        <v>0</v>
      </c>
      <c r="G1225" s="59">
        <f t="shared" si="38"/>
        <v>66140.127000000008</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84241</v>
      </c>
      <c r="D1227" s="58">
        <f>Bil!E263</f>
        <v>55667</v>
      </c>
      <c r="E1227" s="58">
        <v>0</v>
      </c>
      <c r="F1227" s="58">
        <v>0</v>
      </c>
      <c r="G1227" s="59">
        <f t="shared" si="38"/>
        <v>49089.324999999997</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1227008</v>
      </c>
      <c r="D1252" s="58">
        <f>Bil!E288</f>
        <v>1032464</v>
      </c>
      <c r="E1252" s="58">
        <v>0</v>
      </c>
      <c r="F1252" s="58">
        <v>0</v>
      </c>
      <c r="G1252" s="59">
        <f t="shared" si="40"/>
        <v>908574.33600000013</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15695416</v>
      </c>
      <c r="D1396" s="58">
        <f>RasF!E121</f>
        <v>16022331</v>
      </c>
      <c r="E1396" s="58">
        <v>0</v>
      </c>
      <c r="F1396" s="58">
        <v>0</v>
      </c>
      <c r="G1396" s="59">
        <f t="shared" si="44"/>
        <v>5251408.58</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15695416</v>
      </c>
      <c r="D1400" s="58">
        <f>RasF!E125</f>
        <v>16022331</v>
      </c>
      <c r="E1400" s="58">
        <v>0</v>
      </c>
      <c r="F1400" s="58">
        <v>0</v>
      </c>
      <c r="G1400" s="59">
        <f t="shared" si="44"/>
        <v>5442368.8920000009</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15695416</v>
      </c>
      <c r="D1402" s="58">
        <f>RasF!E127</f>
        <v>16022331</v>
      </c>
      <c r="E1402" s="58">
        <v>0</v>
      </c>
      <c r="F1402" s="58">
        <v>0</v>
      </c>
      <c r="G1402" s="59">
        <f t="shared" si="44"/>
        <v>5537849.0480000004</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15695416</v>
      </c>
      <c r="D1423" s="67">
        <f>RasF!E148</f>
        <v>16022331</v>
      </c>
      <c r="E1423" s="67">
        <v>0</v>
      </c>
      <c r="F1423" s="67">
        <v>0</v>
      </c>
      <c r="G1423" s="68">
        <f t="shared" si="44"/>
        <v>6540390.6860000007</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1227008</v>
      </c>
      <c r="D1468" s="70"/>
      <c r="E1468" s="70">
        <v>0</v>
      </c>
      <c r="F1468" s="70">
        <v>0</v>
      </c>
      <c r="G1468" s="64">
        <f t="shared" ref="G1468:G1499" si="51">B1468/1000*C1468</f>
        <v>1227.008</v>
      </c>
      <c r="H1468" s="64">
        <f t="shared" ref="H1468:H1499" si="52">ABS(C1468-ROUND(C1468,0))</f>
        <v>0</v>
      </c>
      <c r="I1468" s="65"/>
    </row>
    <row r="1469" spans="1:9" x14ac:dyDescent="0.2">
      <c r="A1469" s="73">
        <v>159</v>
      </c>
      <c r="B1469" s="61">
        <f>Obv!C13</f>
        <v>2</v>
      </c>
      <c r="C1469" s="61">
        <f>Obv!D13</f>
        <v>1032464</v>
      </c>
      <c r="D1469" s="61">
        <v>0</v>
      </c>
      <c r="E1469" s="61">
        <v>0</v>
      </c>
      <c r="F1469" s="61">
        <v>0</v>
      </c>
      <c r="G1469" s="59">
        <f t="shared" si="51"/>
        <v>2064.9279999999999</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1032464</v>
      </c>
      <c r="D1471" s="61">
        <v>0</v>
      </c>
      <c r="E1471" s="61">
        <v>0</v>
      </c>
      <c r="F1471" s="61">
        <v>0</v>
      </c>
      <c r="G1471" s="59">
        <f t="shared" si="51"/>
        <v>4129.8559999999998</v>
      </c>
      <c r="H1471" s="59">
        <f t="shared" si="52"/>
        <v>0</v>
      </c>
      <c r="I1471" s="60"/>
    </row>
    <row r="1472" spans="1:9" x14ac:dyDescent="0.2">
      <c r="A1472" s="73">
        <v>159</v>
      </c>
      <c r="B1472" s="61">
        <f>Obv!C16</f>
        <v>5</v>
      </c>
      <c r="C1472" s="61">
        <f>Obv!D16</f>
        <v>955874</v>
      </c>
      <c r="D1472" s="61">
        <v>0</v>
      </c>
      <c r="E1472" s="61">
        <v>0</v>
      </c>
      <c r="F1472" s="61">
        <v>0</v>
      </c>
      <c r="G1472" s="59">
        <f t="shared" si="51"/>
        <v>4779.37</v>
      </c>
      <c r="H1472" s="59">
        <f t="shared" si="52"/>
        <v>0</v>
      </c>
      <c r="I1472" s="60"/>
    </row>
    <row r="1473" spans="1:9" x14ac:dyDescent="0.2">
      <c r="A1473" s="73">
        <v>159</v>
      </c>
      <c r="B1473" s="61">
        <f>Obv!C17</f>
        <v>6</v>
      </c>
      <c r="C1473" s="61">
        <f>Obv!D17</f>
        <v>7541</v>
      </c>
      <c r="D1473" s="61">
        <v>0</v>
      </c>
      <c r="E1473" s="61">
        <v>0</v>
      </c>
      <c r="F1473" s="61">
        <v>0</v>
      </c>
      <c r="G1473" s="59">
        <f t="shared" si="51"/>
        <v>45.246000000000002</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69049</v>
      </c>
      <c r="D1478" s="61">
        <v>0</v>
      </c>
      <c r="E1478" s="61">
        <v>0</v>
      </c>
      <c r="F1478" s="61">
        <v>0</v>
      </c>
      <c r="G1478" s="59">
        <f t="shared" si="51"/>
        <v>759.53899999999999</v>
      </c>
      <c r="H1478" s="59">
        <f t="shared" si="52"/>
        <v>0</v>
      </c>
      <c r="I1478" s="60"/>
    </row>
    <row r="1479" spans="1:9" x14ac:dyDescent="0.2">
      <c r="A1479" s="73">
        <v>159</v>
      </c>
      <c r="B1479" s="61">
        <f>Obv!C23</f>
        <v>12</v>
      </c>
      <c r="C1479" s="61">
        <f>Obv!D23</f>
        <v>0</v>
      </c>
      <c r="D1479" s="61">
        <v>0</v>
      </c>
      <c r="E1479" s="61">
        <v>0</v>
      </c>
      <c r="F1479" s="61">
        <v>0</v>
      </c>
      <c r="G1479" s="59">
        <f t="shared" si="51"/>
        <v>0</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1227008</v>
      </c>
      <c r="D1486" s="61">
        <v>0</v>
      </c>
      <c r="E1486" s="61">
        <v>0</v>
      </c>
      <c r="F1486" s="61">
        <v>0</v>
      </c>
      <c r="G1486" s="59">
        <f t="shared" si="51"/>
        <v>23313.151999999998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1227008</v>
      </c>
      <c r="D1488" s="61">
        <v>0</v>
      </c>
      <c r="E1488" s="61">
        <v>0</v>
      </c>
      <c r="F1488" s="61">
        <v>0</v>
      </c>
      <c r="G1488" s="59">
        <f t="shared" si="51"/>
        <v>25767.168000000001</v>
      </c>
      <c r="H1488" s="59">
        <f t="shared" si="52"/>
        <v>0</v>
      </c>
      <c r="I1488" s="60"/>
    </row>
    <row r="1489" spans="1:9" x14ac:dyDescent="0.2">
      <c r="A1489" s="73">
        <v>159</v>
      </c>
      <c r="B1489" s="61">
        <f>Obv!C33</f>
        <v>22</v>
      </c>
      <c r="C1489" s="61">
        <f>Obv!D33</f>
        <v>953273</v>
      </c>
      <c r="D1489" s="61">
        <v>0</v>
      </c>
      <c r="E1489" s="61">
        <v>0</v>
      </c>
      <c r="F1489" s="61">
        <v>0</v>
      </c>
      <c r="G1489" s="59">
        <f t="shared" si="51"/>
        <v>20972.005999999998</v>
      </c>
      <c r="H1489" s="59">
        <f t="shared" si="52"/>
        <v>0</v>
      </c>
      <c r="I1489" s="60"/>
    </row>
    <row r="1490" spans="1:9" x14ac:dyDescent="0.2">
      <c r="A1490" s="73">
        <v>159</v>
      </c>
      <c r="B1490" s="61">
        <f>Obv!C34</f>
        <v>23</v>
      </c>
      <c r="C1490" s="61">
        <f>Obv!D34</f>
        <v>177148</v>
      </c>
      <c r="D1490" s="61">
        <v>0</v>
      </c>
      <c r="E1490" s="61">
        <v>0</v>
      </c>
      <c r="F1490" s="61">
        <v>0</v>
      </c>
      <c r="G1490" s="59">
        <f t="shared" si="51"/>
        <v>4074.404</v>
      </c>
      <c r="H1490" s="59">
        <f t="shared" si="52"/>
        <v>0</v>
      </c>
      <c r="I1490" s="60"/>
    </row>
    <row r="1491" spans="1:9" x14ac:dyDescent="0.2">
      <c r="A1491" s="73">
        <v>159</v>
      </c>
      <c r="B1491" s="61">
        <f>Obv!C35</f>
        <v>24</v>
      </c>
      <c r="C1491" s="61">
        <f>Obv!D35</f>
        <v>0</v>
      </c>
      <c r="D1491" s="61">
        <v>0</v>
      </c>
      <c r="E1491" s="61">
        <v>0</v>
      </c>
      <c r="F1491" s="61">
        <v>0</v>
      </c>
      <c r="G1491" s="59">
        <f t="shared" si="51"/>
        <v>0</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96587</v>
      </c>
      <c r="D1495" s="61">
        <v>0</v>
      </c>
      <c r="E1495" s="61">
        <v>0</v>
      </c>
      <c r="F1495" s="61">
        <v>0</v>
      </c>
      <c r="G1495" s="59">
        <f t="shared" si="51"/>
        <v>2704.4360000000001</v>
      </c>
      <c r="H1495" s="59">
        <f t="shared" si="52"/>
        <v>0</v>
      </c>
      <c r="I1495" s="60"/>
    </row>
    <row r="1496" spans="1:9" x14ac:dyDescent="0.2">
      <c r="A1496" s="73">
        <v>159</v>
      </c>
      <c r="B1496" s="61">
        <f>Obv!C40</f>
        <v>29</v>
      </c>
      <c r="C1496" s="61">
        <f>Obv!D40</f>
        <v>0</v>
      </c>
      <c r="D1496" s="61">
        <v>0</v>
      </c>
      <c r="E1496" s="61">
        <v>0</v>
      </c>
      <c r="F1496" s="61">
        <v>0</v>
      </c>
      <c r="G1496" s="59">
        <f t="shared" si="51"/>
        <v>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1032464</v>
      </c>
      <c r="D1503" s="61">
        <v>0</v>
      </c>
      <c r="E1503" s="61">
        <v>0</v>
      </c>
      <c r="F1503" s="61">
        <v>0</v>
      </c>
      <c r="G1503" s="59">
        <f t="shared" si="53"/>
        <v>37168.703999999998</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1032464</v>
      </c>
      <c r="D1557" s="61">
        <v>0</v>
      </c>
      <c r="E1557" s="61">
        <v>0</v>
      </c>
      <c r="F1557" s="61">
        <v>0</v>
      </c>
      <c r="G1557" s="59">
        <f t="shared" si="55"/>
        <v>92921.76</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1032464</v>
      </c>
      <c r="D1559" s="61">
        <v>0</v>
      </c>
      <c r="E1559" s="61">
        <v>0</v>
      </c>
      <c r="F1559" s="61">
        <v>0</v>
      </c>
      <c r="G1559" s="59">
        <f t="shared" si="55"/>
        <v>94986.687999999995</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32" activePane="bottomLeft" state="frozen"/>
      <selection pane="bottomLeft" activeCell="I19" sqref="I1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5</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19239</v>
      </c>
      <c r="C6" s="12"/>
      <c r="D6" s="401" t="s">
        <v>3128</v>
      </c>
      <c r="E6" s="402"/>
      <c r="F6" s="15" t="s">
        <v>237</v>
      </c>
      <c r="G6" s="12"/>
      <c r="H6" s="12"/>
      <c r="I6" s="12"/>
      <c r="J6" s="409">
        <f>SUM(Skriveni!G2:G1561)</f>
        <v>286406412.55599993</v>
      </c>
      <c r="K6" s="409"/>
    </row>
    <row r="7" spans="1:11" ht="3" customHeight="1" x14ac:dyDescent="0.2">
      <c r="A7" s="12"/>
      <c r="B7" s="12"/>
      <c r="C7" s="12"/>
      <c r="D7" s="12"/>
      <c r="E7" s="12"/>
      <c r="F7" s="12"/>
      <c r="G7" s="12"/>
      <c r="H7" s="12"/>
      <c r="I7" s="12"/>
      <c r="J7" s="12"/>
      <c r="K7" s="12"/>
    </row>
    <row r="8" spans="1:11" ht="15" customHeight="1" x14ac:dyDescent="0.2">
      <c r="A8" s="22" t="s">
        <v>3125</v>
      </c>
      <c r="B8" s="27">
        <v>3006069</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42000</v>
      </c>
      <c r="C12" s="398" t="s">
        <v>2778</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41524139511</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8531</v>
      </c>
      <c r="C18" s="351" t="str">
        <f xml:space="preserve"> IF(B18&gt;0,LOOKUP(B18,Sifre!A255:A869,Sifre!B255:B869),"Djelatnost nije upisana")</f>
        <v>Opće srednje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472</v>
      </c>
      <c r="C22" s="351" t="str">
        <f>IF(B22&gt;0, "Županija: " &amp; LOOKUP(H2,A83:A103,B83:B103) &amp; ", grad/općina: " &amp; LOOKUP(B22,A107:A663,B107:B663),"Šifra grada/općine nije upisana")</f>
        <v>Županija: VARAŽDINSKA, grad/općina: VARAŽDIN</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t="s">
        <v>4297</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4298</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4301</v>
      </c>
      <c r="C31" s="358" t="s">
        <v>1591</v>
      </c>
      <c r="D31" s="390"/>
      <c r="E31" s="82" t="str">
        <f>IF(Kont!E292&gt;0,Kont!E292,"Nema")</f>
        <v>Nema</v>
      </c>
      <c r="F31" s="12"/>
      <c r="G31" s="13" t="s">
        <v>1449</v>
      </c>
      <c r="H31" s="385" t="s">
        <v>4299</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4300</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15681689</v>
      </c>
      <c r="K39" s="114">
        <f>PRRAS!E12</f>
        <v>16004373</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15599351</v>
      </c>
      <c r="K40" s="117">
        <f>PRRAS!E159</f>
        <v>15904355</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937</v>
      </c>
      <c r="K41" s="117">
        <f>PRRAS!E648</f>
        <v>3492</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0</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2670374</v>
      </c>
      <c r="K43" s="114">
        <f>Bil!E13</f>
        <v>2522360</v>
      </c>
    </row>
    <row r="44" spans="1:11" ht="12.95" customHeight="1" x14ac:dyDescent="0.2">
      <c r="A44" s="363"/>
      <c r="B44" s="366" t="str">
        <f>Bil!B74</f>
        <v>Financijska imovina (AOP 064+073+081+112+128+140+157+158)</v>
      </c>
      <c r="C44" s="367"/>
      <c r="D44" s="367"/>
      <c r="E44" s="367"/>
      <c r="F44" s="367"/>
      <c r="G44" s="367"/>
      <c r="H44" s="367"/>
      <c r="I44" s="115">
        <f>Bil!C74</f>
        <v>63</v>
      </c>
      <c r="J44" s="116">
        <f>Bil!D74</f>
        <v>1312186</v>
      </c>
      <c r="K44" s="117">
        <f>Bil!E74</f>
        <v>1091623</v>
      </c>
    </row>
    <row r="45" spans="1:11" ht="12.95" customHeight="1" x14ac:dyDescent="0.2">
      <c r="A45" s="363"/>
      <c r="B45" s="366" t="str">
        <f>Bil!B174</f>
        <v xml:space="preserve">Obveze (AOP 164+175+176+192+220) </v>
      </c>
      <c r="C45" s="367"/>
      <c r="D45" s="367"/>
      <c r="E45" s="367"/>
      <c r="F45" s="367"/>
      <c r="G45" s="367"/>
      <c r="H45" s="367"/>
      <c r="I45" s="115">
        <f>Bil!C174</f>
        <v>163</v>
      </c>
      <c r="J45" s="116">
        <f>Bil!D174</f>
        <v>1227008</v>
      </c>
      <c r="K45" s="117">
        <f>Bil!E174</f>
        <v>1032464</v>
      </c>
    </row>
    <row r="46" spans="1:11" ht="12.95" customHeight="1" x14ac:dyDescent="0.2">
      <c r="A46" s="364"/>
      <c r="B46" s="369" t="str">
        <f>Bil!B234</f>
        <v>Vlastiti izvori (224 + 232 - 236 + 240 do 242)</v>
      </c>
      <c r="C46" s="370"/>
      <c r="D46" s="370"/>
      <c r="E46" s="370"/>
      <c r="F46" s="370"/>
      <c r="G46" s="370"/>
      <c r="H46" s="370"/>
      <c r="I46" s="118">
        <f>Bil!C234</f>
        <v>223</v>
      </c>
      <c r="J46" s="119">
        <f>Bil!D234</f>
        <v>2755552</v>
      </c>
      <c r="K46" s="120">
        <f>Bil!E234</f>
        <v>2581519</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15695416</v>
      </c>
      <c r="K50" s="117">
        <f>RasF!E121</f>
        <v>16022331</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15695416</v>
      </c>
      <c r="K51" s="120">
        <f>RasF!E148</f>
        <v>16022331</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1227008</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1032464</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0</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1032464</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425" activePane="bottomLeft" state="frozen"/>
      <selection pane="bottomLeft" activeCell="E246" sqref="E246"/>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19239</v>
      </c>
      <c r="C4" s="429"/>
      <c r="D4" s="429"/>
      <c r="E4" s="430">
        <f>SUM(Skriveni!G2:G976)</f>
        <v>247525568.79800004</v>
      </c>
      <c r="F4" s="431"/>
    </row>
    <row r="5" spans="1:7" s="23" customFormat="1" ht="15" customHeight="1" x14ac:dyDescent="0.2">
      <c r="B5" s="428" t="str">
        <f>"Naziv: "&amp;IF(RefStr!B10&lt;&gt;"",RefStr!B10,"_______________________________________")</f>
        <v>Naziv: PRVA GIMNAZIJA VARAŽDIN</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8531 Opće srednje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15681689</v>
      </c>
      <c r="E12" s="147">
        <f>E13+E50+E56+E85+E116+E134+E141+E147</f>
        <v>16004373</v>
      </c>
      <c r="F12" s="148">
        <f>IF(D12&lt;&gt;0,IF(E12/D12&gt;=100,"&gt;&gt;100",E12/D12*100),"-")</f>
        <v>102.05771202323935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12639835</v>
      </c>
      <c r="E56" s="147">
        <f>E57+E60+E65+E68+E71+E74+E77+E80</f>
        <v>12663106</v>
      </c>
      <c r="F56" s="150">
        <f t="shared" si="0"/>
        <v>100.1841084159722</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11902926</v>
      </c>
      <c r="E74" s="147">
        <f>SUM(E75:E76)</f>
        <v>12256199</v>
      </c>
      <c r="F74" s="150">
        <f t="shared" si="0"/>
        <v>102.96795090551684</v>
      </c>
    </row>
    <row r="75" spans="1:6" s="8" customFormat="1" x14ac:dyDescent="0.2">
      <c r="A75" s="145" t="s">
        <v>1142</v>
      </c>
      <c r="B75" s="146" t="s">
        <v>3980</v>
      </c>
      <c r="C75" s="345">
        <v>64</v>
      </c>
      <c r="D75" s="149">
        <v>11902926</v>
      </c>
      <c r="E75" s="149">
        <v>12256199</v>
      </c>
      <c r="F75" s="148">
        <f t="shared" si="0"/>
        <v>102.96795090551684</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736909</v>
      </c>
      <c r="E77" s="147">
        <f>SUM(E78:E79)</f>
        <v>400584</v>
      </c>
      <c r="F77" s="150">
        <f t="shared" si="0"/>
        <v>54.360036313846081</v>
      </c>
    </row>
    <row r="78" spans="1:6" s="8" customFormat="1" x14ac:dyDescent="0.2">
      <c r="A78" s="145" t="s">
        <v>3984</v>
      </c>
      <c r="B78" s="146" t="s">
        <v>920</v>
      </c>
      <c r="C78" s="345">
        <v>67</v>
      </c>
      <c r="D78" s="149">
        <v>736909</v>
      </c>
      <c r="E78" s="149">
        <v>400584</v>
      </c>
      <c r="F78" s="148">
        <f t="shared" ref="F78:F141" si="1">IF(D78&lt;&gt;0,IF(E78/D78&gt;=100,"&gt;&gt;100",E78/D78*100),"-")</f>
        <v>54.360036313846081</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6323</v>
      </c>
      <c r="F80" s="150" t="str">
        <f t="shared" si="1"/>
        <v>-</v>
      </c>
    </row>
    <row r="81" spans="1:6" s="8" customFormat="1" x14ac:dyDescent="0.2">
      <c r="A81" s="152">
        <v>6391</v>
      </c>
      <c r="B81" s="153" t="s">
        <v>924</v>
      </c>
      <c r="C81" s="345">
        <v>70</v>
      </c>
      <c r="D81" s="149"/>
      <c r="E81" s="149">
        <v>6323</v>
      </c>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945</v>
      </c>
      <c r="E85" s="147">
        <f>E86+E94+E101+E109</f>
        <v>1186</v>
      </c>
      <c r="F85" s="150">
        <f t="shared" si="1"/>
        <v>125.50264550264549</v>
      </c>
    </row>
    <row r="86" spans="1:6" s="8" customFormat="1" x14ac:dyDescent="0.2">
      <c r="A86" s="145">
        <v>641</v>
      </c>
      <c r="B86" s="146" t="s">
        <v>929</v>
      </c>
      <c r="C86" s="345">
        <v>75</v>
      </c>
      <c r="D86" s="147">
        <f>SUM(D87:D93)</f>
        <v>945</v>
      </c>
      <c r="E86" s="147">
        <f>SUM(E87:E93)</f>
        <v>1186</v>
      </c>
      <c r="F86" s="150">
        <f t="shared" si="1"/>
        <v>125.50264550264549</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945</v>
      </c>
      <c r="E88" s="149">
        <v>1186</v>
      </c>
      <c r="F88" s="148">
        <f t="shared" si="1"/>
        <v>125.50264550264549</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0</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0</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875650</v>
      </c>
      <c r="E134" s="147">
        <f>E135+E138</f>
        <v>975161</v>
      </c>
      <c r="F134" s="150">
        <f t="shared" si="1"/>
        <v>111.36424370467653</v>
      </c>
    </row>
    <row r="135" spans="1:6" s="8" customFormat="1" x14ac:dyDescent="0.2">
      <c r="A135" s="145">
        <v>661</v>
      </c>
      <c r="B135" s="146" t="s">
        <v>425</v>
      </c>
      <c r="C135" s="345">
        <v>124</v>
      </c>
      <c r="D135" s="147">
        <f>SUM(D136:D137)</f>
        <v>846850</v>
      </c>
      <c r="E135" s="147">
        <f>SUM(E136:E137)</f>
        <v>942636</v>
      </c>
      <c r="F135" s="150">
        <f t="shared" si="1"/>
        <v>111.31085788510362</v>
      </c>
    </row>
    <row r="136" spans="1:6" s="8" customFormat="1" x14ac:dyDescent="0.2">
      <c r="A136" s="145">
        <v>6614</v>
      </c>
      <c r="B136" s="146" t="s">
        <v>3893</v>
      </c>
      <c r="C136" s="345">
        <v>125</v>
      </c>
      <c r="D136" s="149"/>
      <c r="E136" s="149">
        <v>168623</v>
      </c>
      <c r="F136" s="148" t="str">
        <f t="shared" si="1"/>
        <v>-</v>
      </c>
    </row>
    <row r="137" spans="1:6" s="8" customFormat="1" x14ac:dyDescent="0.2">
      <c r="A137" s="145">
        <v>6615</v>
      </c>
      <c r="B137" s="146" t="s">
        <v>3894</v>
      </c>
      <c r="C137" s="345">
        <v>126</v>
      </c>
      <c r="D137" s="149">
        <v>846850</v>
      </c>
      <c r="E137" s="149">
        <v>774013</v>
      </c>
      <c r="F137" s="148">
        <f t="shared" si="1"/>
        <v>91.399067131133023</v>
      </c>
    </row>
    <row r="138" spans="1:6" s="8" customFormat="1" x14ac:dyDescent="0.2">
      <c r="A138" s="145">
        <v>663</v>
      </c>
      <c r="B138" s="151" t="s">
        <v>426</v>
      </c>
      <c r="C138" s="345">
        <v>127</v>
      </c>
      <c r="D138" s="147">
        <f>SUM(D139:D140)</f>
        <v>28800</v>
      </c>
      <c r="E138" s="147">
        <f>SUM(E139:E140)</f>
        <v>32525</v>
      </c>
      <c r="F138" s="150">
        <f t="shared" si="1"/>
        <v>112.93402777777777</v>
      </c>
    </row>
    <row r="139" spans="1:6" s="8" customFormat="1" x14ac:dyDescent="0.2">
      <c r="A139" s="145">
        <v>6631</v>
      </c>
      <c r="B139" s="146" t="s">
        <v>1502</v>
      </c>
      <c r="C139" s="345">
        <v>128</v>
      </c>
      <c r="D139" s="149">
        <v>28800</v>
      </c>
      <c r="E139" s="149">
        <v>32525</v>
      </c>
      <c r="F139" s="148">
        <f t="shared" si="1"/>
        <v>112.93402777777777</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2165259</v>
      </c>
      <c r="E141" s="147">
        <f>E142+E146</f>
        <v>2364920</v>
      </c>
      <c r="F141" s="150">
        <f t="shared" si="1"/>
        <v>109.22111396373366</v>
      </c>
    </row>
    <row r="142" spans="1:6" s="8" customFormat="1" ht="24" x14ac:dyDescent="0.2">
      <c r="A142" s="145">
        <v>671</v>
      </c>
      <c r="B142" s="154" t="s">
        <v>1672</v>
      </c>
      <c r="C142" s="345">
        <v>131</v>
      </c>
      <c r="D142" s="147">
        <f>SUM(D143:D145)</f>
        <v>2165259</v>
      </c>
      <c r="E142" s="147">
        <f>SUM(E143:E145)</f>
        <v>2364920</v>
      </c>
      <c r="F142" s="150">
        <f t="shared" ref="F142:F205" si="2">IF(D142&lt;&gt;0,IF(E142/D142&gt;=100,"&gt;&gt;100",E142/D142*100),"-")</f>
        <v>109.22111396373366</v>
      </c>
    </row>
    <row r="143" spans="1:6" s="8" customFormat="1" x14ac:dyDescent="0.2">
      <c r="A143" s="145">
        <v>6711</v>
      </c>
      <c r="B143" s="146" t="s">
        <v>3582</v>
      </c>
      <c r="C143" s="345">
        <v>132</v>
      </c>
      <c r="D143" s="149">
        <v>2165259</v>
      </c>
      <c r="E143" s="149">
        <v>2364920</v>
      </c>
      <c r="F143" s="148">
        <f t="shared" si="2"/>
        <v>109.22111396373366</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15599351</v>
      </c>
      <c r="E159" s="147">
        <f>E160+E171+E204+E223+E232+E257+E268</f>
        <v>15904355</v>
      </c>
      <c r="F159" s="150">
        <f t="shared" si="2"/>
        <v>101.95523518895114</v>
      </c>
    </row>
    <row r="160" spans="1:6" s="8" customFormat="1" x14ac:dyDescent="0.2">
      <c r="A160" s="145">
        <v>31</v>
      </c>
      <c r="B160" s="146" t="s">
        <v>431</v>
      </c>
      <c r="C160" s="345">
        <v>149</v>
      </c>
      <c r="D160" s="147">
        <f>D161+D166+D167</f>
        <v>12721297</v>
      </c>
      <c r="E160" s="147">
        <f>E161+E166+E167</f>
        <v>13015451</v>
      </c>
      <c r="F160" s="150">
        <f t="shared" si="2"/>
        <v>102.31229567236737</v>
      </c>
    </row>
    <row r="161" spans="1:6" s="8" customFormat="1" x14ac:dyDescent="0.2">
      <c r="A161" s="145">
        <v>311</v>
      </c>
      <c r="B161" s="146" t="s">
        <v>432</v>
      </c>
      <c r="C161" s="345">
        <v>150</v>
      </c>
      <c r="D161" s="147">
        <f>SUM(D162:D165)</f>
        <v>10506962</v>
      </c>
      <c r="E161" s="147">
        <f>SUM(E162:E165)</f>
        <v>10789094</v>
      </c>
      <c r="F161" s="150">
        <f t="shared" si="2"/>
        <v>102.68519101905954</v>
      </c>
    </row>
    <row r="162" spans="1:6" s="8" customFormat="1" x14ac:dyDescent="0.2">
      <c r="A162" s="145">
        <v>3111</v>
      </c>
      <c r="B162" s="146" t="s">
        <v>385</v>
      </c>
      <c r="C162" s="345">
        <v>151</v>
      </c>
      <c r="D162" s="149">
        <v>9797402</v>
      </c>
      <c r="E162" s="149">
        <v>10577549</v>
      </c>
      <c r="F162" s="148">
        <f t="shared" si="2"/>
        <v>107.9627946265755</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709560</v>
      </c>
      <c r="E164" s="149">
        <v>211545</v>
      </c>
      <c r="F164" s="148">
        <f t="shared" si="2"/>
        <v>29.813546423135463</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398323</v>
      </c>
      <c r="E166" s="149">
        <v>389826</v>
      </c>
      <c r="F166" s="148">
        <f t="shared" si="2"/>
        <v>97.866806586614388</v>
      </c>
    </row>
    <row r="167" spans="1:6" s="8" customFormat="1" x14ac:dyDescent="0.2">
      <c r="A167" s="145">
        <v>313</v>
      </c>
      <c r="B167" s="146" t="s">
        <v>2853</v>
      </c>
      <c r="C167" s="345">
        <v>156</v>
      </c>
      <c r="D167" s="147">
        <f>SUM(D168:D170)</f>
        <v>1816012</v>
      </c>
      <c r="E167" s="147">
        <f>SUM(E168:E170)</f>
        <v>1836531</v>
      </c>
      <c r="F167" s="150">
        <f t="shared" si="2"/>
        <v>101.12989341480123</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1636531</v>
      </c>
      <c r="E169" s="149">
        <v>1663830</v>
      </c>
      <c r="F169" s="148">
        <f t="shared" si="2"/>
        <v>101.6681016124962</v>
      </c>
    </row>
    <row r="170" spans="1:6" s="8" customFormat="1" x14ac:dyDescent="0.2">
      <c r="A170" s="145">
        <v>3133</v>
      </c>
      <c r="B170" s="146" t="s">
        <v>264</v>
      </c>
      <c r="C170" s="345">
        <v>159</v>
      </c>
      <c r="D170" s="149">
        <v>179481</v>
      </c>
      <c r="E170" s="149">
        <v>172701</v>
      </c>
      <c r="F170" s="148">
        <f t="shared" si="2"/>
        <v>96.222441372624402</v>
      </c>
    </row>
    <row r="171" spans="1:6" s="8" customFormat="1" x14ac:dyDescent="0.2">
      <c r="A171" s="145">
        <v>32</v>
      </c>
      <c r="B171" s="146" t="s">
        <v>433</v>
      </c>
      <c r="C171" s="345">
        <v>160</v>
      </c>
      <c r="D171" s="147">
        <f>D172+D177+D185+D195+D196</f>
        <v>2859044</v>
      </c>
      <c r="E171" s="147">
        <f>E172+E177+E185+E195+E196</f>
        <v>2869790</v>
      </c>
      <c r="F171" s="150">
        <f t="shared" si="2"/>
        <v>100.37585990282065</v>
      </c>
    </row>
    <row r="172" spans="1:6" s="8" customFormat="1" x14ac:dyDescent="0.2">
      <c r="A172" s="145">
        <v>321</v>
      </c>
      <c r="B172" s="146" t="s">
        <v>3359</v>
      </c>
      <c r="C172" s="345">
        <v>161</v>
      </c>
      <c r="D172" s="147">
        <f>SUM(D173:D176)</f>
        <v>740623</v>
      </c>
      <c r="E172" s="147">
        <f>SUM(E173:E176)</f>
        <v>896900</v>
      </c>
      <c r="F172" s="150">
        <f t="shared" si="2"/>
        <v>121.10074896404784</v>
      </c>
    </row>
    <row r="173" spans="1:6" s="8" customFormat="1" x14ac:dyDescent="0.2">
      <c r="A173" s="145">
        <v>3211</v>
      </c>
      <c r="B173" s="146" t="s">
        <v>3243</v>
      </c>
      <c r="C173" s="345">
        <v>162</v>
      </c>
      <c r="D173" s="149">
        <v>506225</v>
      </c>
      <c r="E173" s="149">
        <v>527116</v>
      </c>
      <c r="F173" s="148">
        <f t="shared" si="2"/>
        <v>104.12682107758408</v>
      </c>
    </row>
    <row r="174" spans="1:6" s="8" customFormat="1" x14ac:dyDescent="0.2">
      <c r="A174" s="145">
        <v>3212</v>
      </c>
      <c r="B174" s="146" t="s">
        <v>108</v>
      </c>
      <c r="C174" s="345">
        <v>163</v>
      </c>
      <c r="D174" s="149">
        <v>220040</v>
      </c>
      <c r="E174" s="149">
        <v>283906</v>
      </c>
      <c r="F174" s="148">
        <f t="shared" si="2"/>
        <v>129.02472277767677</v>
      </c>
    </row>
    <row r="175" spans="1:6" s="8" customFormat="1" x14ac:dyDescent="0.2">
      <c r="A175" s="145">
        <v>3213</v>
      </c>
      <c r="B175" s="146" t="s">
        <v>2999</v>
      </c>
      <c r="C175" s="345">
        <v>164</v>
      </c>
      <c r="D175" s="149">
        <v>12420</v>
      </c>
      <c r="E175" s="149">
        <v>7556</v>
      </c>
      <c r="F175" s="148">
        <f t="shared" si="2"/>
        <v>60.83735909822866</v>
      </c>
    </row>
    <row r="176" spans="1:6" s="8" customFormat="1" x14ac:dyDescent="0.2">
      <c r="A176" s="145">
        <v>3214</v>
      </c>
      <c r="B176" s="146" t="s">
        <v>2998</v>
      </c>
      <c r="C176" s="345">
        <v>165</v>
      </c>
      <c r="D176" s="149">
        <v>1938</v>
      </c>
      <c r="E176" s="149">
        <v>78322</v>
      </c>
      <c r="F176" s="148">
        <f t="shared" si="2"/>
        <v>4041.3828689370484</v>
      </c>
    </row>
    <row r="177" spans="1:6" s="8" customFormat="1" x14ac:dyDescent="0.2">
      <c r="A177" s="145">
        <v>322</v>
      </c>
      <c r="B177" s="146" t="s">
        <v>3360</v>
      </c>
      <c r="C177" s="345">
        <v>166</v>
      </c>
      <c r="D177" s="147">
        <f>SUM(D178:D184)</f>
        <v>646343</v>
      </c>
      <c r="E177" s="147">
        <f>SUM(E178:E184)</f>
        <v>798001</v>
      </c>
      <c r="F177" s="150">
        <f t="shared" si="2"/>
        <v>123.4640121421598</v>
      </c>
    </row>
    <row r="178" spans="1:6" s="8" customFormat="1" x14ac:dyDescent="0.2">
      <c r="A178" s="145">
        <v>3221</v>
      </c>
      <c r="B178" s="146" t="s">
        <v>3000</v>
      </c>
      <c r="C178" s="345">
        <v>167</v>
      </c>
      <c r="D178" s="149">
        <v>72602</v>
      </c>
      <c r="E178" s="149">
        <v>139979</v>
      </c>
      <c r="F178" s="148">
        <f t="shared" si="2"/>
        <v>192.80322856119668</v>
      </c>
    </row>
    <row r="179" spans="1:6" s="8" customFormat="1" x14ac:dyDescent="0.2">
      <c r="A179" s="145">
        <v>3222</v>
      </c>
      <c r="B179" s="146" t="s">
        <v>3001</v>
      </c>
      <c r="C179" s="345">
        <v>168</v>
      </c>
      <c r="D179" s="149">
        <v>221229</v>
      </c>
      <c r="E179" s="149">
        <v>265019</v>
      </c>
      <c r="F179" s="148">
        <f t="shared" si="2"/>
        <v>119.793969145094</v>
      </c>
    </row>
    <row r="180" spans="1:6" s="8" customFormat="1" x14ac:dyDescent="0.2">
      <c r="A180" s="145">
        <v>3223</v>
      </c>
      <c r="B180" s="146" t="s">
        <v>3002</v>
      </c>
      <c r="C180" s="345">
        <v>169</v>
      </c>
      <c r="D180" s="149">
        <v>348716</v>
      </c>
      <c r="E180" s="149">
        <v>378034</v>
      </c>
      <c r="F180" s="148">
        <f t="shared" si="2"/>
        <v>108.40741462966999</v>
      </c>
    </row>
    <row r="181" spans="1:6" s="8" customFormat="1" x14ac:dyDescent="0.2">
      <c r="A181" s="145">
        <v>3224</v>
      </c>
      <c r="B181" s="146" t="s">
        <v>2236</v>
      </c>
      <c r="C181" s="345">
        <v>170</v>
      </c>
      <c r="D181" s="149"/>
      <c r="E181" s="149"/>
      <c r="F181" s="148" t="str">
        <f t="shared" si="2"/>
        <v>-</v>
      </c>
    </row>
    <row r="182" spans="1:6" s="8" customFormat="1" x14ac:dyDescent="0.2">
      <c r="A182" s="145">
        <v>3225</v>
      </c>
      <c r="B182" s="146" t="s">
        <v>504</v>
      </c>
      <c r="C182" s="345">
        <v>171</v>
      </c>
      <c r="D182" s="149">
        <v>1819</v>
      </c>
      <c r="E182" s="149">
        <v>11423</v>
      </c>
      <c r="F182" s="148">
        <f t="shared" si="2"/>
        <v>627.98240791643764</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1977</v>
      </c>
      <c r="E184" s="149">
        <v>3546</v>
      </c>
      <c r="F184" s="148">
        <f t="shared" si="2"/>
        <v>179.36267071320182</v>
      </c>
    </row>
    <row r="185" spans="1:6" s="8" customFormat="1" x14ac:dyDescent="0.2">
      <c r="A185" s="145">
        <v>323</v>
      </c>
      <c r="B185" s="146" t="s">
        <v>2312</v>
      </c>
      <c r="C185" s="345">
        <v>174</v>
      </c>
      <c r="D185" s="147">
        <f>SUM(D186:D194)</f>
        <v>1190027</v>
      </c>
      <c r="E185" s="147">
        <f>SUM(E186:E194)</f>
        <v>987559</v>
      </c>
      <c r="F185" s="150">
        <f t="shared" si="2"/>
        <v>82.986268378784672</v>
      </c>
    </row>
    <row r="186" spans="1:6" s="8" customFormat="1" x14ac:dyDescent="0.2">
      <c r="A186" s="145">
        <v>3231</v>
      </c>
      <c r="B186" s="146" t="s">
        <v>855</v>
      </c>
      <c r="C186" s="345">
        <v>175</v>
      </c>
      <c r="D186" s="149">
        <v>76776</v>
      </c>
      <c r="E186" s="149">
        <v>67317</v>
      </c>
      <c r="F186" s="148">
        <f t="shared" si="2"/>
        <v>87.679743669896851</v>
      </c>
    </row>
    <row r="187" spans="1:6" s="8" customFormat="1" x14ac:dyDescent="0.2">
      <c r="A187" s="145">
        <v>3232</v>
      </c>
      <c r="B187" s="146" t="s">
        <v>3870</v>
      </c>
      <c r="C187" s="345">
        <v>176</v>
      </c>
      <c r="D187" s="149">
        <v>90625</v>
      </c>
      <c r="E187" s="149">
        <v>105263</v>
      </c>
      <c r="F187" s="148">
        <f t="shared" si="2"/>
        <v>116.15227586206898</v>
      </c>
    </row>
    <row r="188" spans="1:6" s="8" customFormat="1" x14ac:dyDescent="0.2">
      <c r="A188" s="145">
        <v>3233</v>
      </c>
      <c r="B188" s="146" t="s">
        <v>3871</v>
      </c>
      <c r="C188" s="345">
        <v>177</v>
      </c>
      <c r="D188" s="149">
        <v>19349</v>
      </c>
      <c r="E188" s="149">
        <v>12265</v>
      </c>
      <c r="F188" s="148">
        <f t="shared" si="2"/>
        <v>63.388288800454809</v>
      </c>
    </row>
    <row r="189" spans="1:6" s="8" customFormat="1" x14ac:dyDescent="0.2">
      <c r="A189" s="145">
        <v>3234</v>
      </c>
      <c r="B189" s="146" t="s">
        <v>3872</v>
      </c>
      <c r="C189" s="345">
        <v>178</v>
      </c>
      <c r="D189" s="149">
        <v>195128</v>
      </c>
      <c r="E189" s="149">
        <v>191199</v>
      </c>
      <c r="F189" s="148">
        <f t="shared" si="2"/>
        <v>97.986449920052479</v>
      </c>
    </row>
    <row r="190" spans="1:6" s="8" customFormat="1" x14ac:dyDescent="0.2">
      <c r="A190" s="145">
        <v>3235</v>
      </c>
      <c r="B190" s="146" t="s">
        <v>3873</v>
      </c>
      <c r="C190" s="345">
        <v>179</v>
      </c>
      <c r="D190" s="149">
        <v>172924</v>
      </c>
      <c r="E190" s="149">
        <v>163105</v>
      </c>
      <c r="F190" s="148">
        <f t="shared" si="2"/>
        <v>94.321782979806159</v>
      </c>
    </row>
    <row r="191" spans="1:6" s="8" customFormat="1" x14ac:dyDescent="0.2">
      <c r="A191" s="145">
        <v>3236</v>
      </c>
      <c r="B191" s="146" t="s">
        <v>3874</v>
      </c>
      <c r="C191" s="345">
        <v>180</v>
      </c>
      <c r="D191" s="149">
        <v>37624</v>
      </c>
      <c r="E191" s="149"/>
      <c r="F191" s="148">
        <f t="shared" si="2"/>
        <v>0</v>
      </c>
    </row>
    <row r="192" spans="1:6" s="8" customFormat="1" x14ac:dyDescent="0.2">
      <c r="A192" s="145">
        <v>3237</v>
      </c>
      <c r="B192" s="146" t="s">
        <v>3875</v>
      </c>
      <c r="C192" s="345">
        <v>181</v>
      </c>
      <c r="D192" s="149">
        <v>321982</v>
      </c>
      <c r="E192" s="149">
        <v>350226</v>
      </c>
      <c r="F192" s="148">
        <f t="shared" si="2"/>
        <v>108.77191892714499</v>
      </c>
    </row>
    <row r="193" spans="1:6" s="8" customFormat="1" x14ac:dyDescent="0.2">
      <c r="A193" s="145">
        <v>3238</v>
      </c>
      <c r="B193" s="146" t="s">
        <v>702</v>
      </c>
      <c r="C193" s="345">
        <v>182</v>
      </c>
      <c r="D193" s="149">
        <v>12206</v>
      </c>
      <c r="E193" s="149">
        <v>15756</v>
      </c>
      <c r="F193" s="148">
        <f t="shared" si="2"/>
        <v>129.08405702113714</v>
      </c>
    </row>
    <row r="194" spans="1:6" s="8" customFormat="1" x14ac:dyDescent="0.2">
      <c r="A194" s="145">
        <v>3239</v>
      </c>
      <c r="B194" s="146" t="s">
        <v>703</v>
      </c>
      <c r="C194" s="345">
        <v>183</v>
      </c>
      <c r="D194" s="149">
        <v>263413</v>
      </c>
      <c r="E194" s="149">
        <v>82428</v>
      </c>
      <c r="F194" s="148">
        <f t="shared" si="2"/>
        <v>31.292305239301022</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282051</v>
      </c>
      <c r="E196" s="147">
        <f>SUM(E197:E203)</f>
        <v>187330</v>
      </c>
      <c r="F196" s="150">
        <f t="shared" si="2"/>
        <v>66.417066417066422</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30198</v>
      </c>
      <c r="E198" s="149">
        <v>9670</v>
      </c>
      <c r="F198" s="148">
        <f t="shared" si="2"/>
        <v>32.021988211139814</v>
      </c>
    </row>
    <row r="199" spans="1:6" s="8" customFormat="1" x14ac:dyDescent="0.2">
      <c r="A199" s="145">
        <v>3293</v>
      </c>
      <c r="B199" s="146" t="s">
        <v>1967</v>
      </c>
      <c r="C199" s="345">
        <v>188</v>
      </c>
      <c r="D199" s="149">
        <v>4170</v>
      </c>
      <c r="E199" s="149"/>
      <c r="F199" s="148">
        <f t="shared" si="2"/>
        <v>0</v>
      </c>
    </row>
    <row r="200" spans="1:6" s="8" customFormat="1" x14ac:dyDescent="0.2">
      <c r="A200" s="145">
        <v>3294</v>
      </c>
      <c r="B200" s="146" t="s">
        <v>2313</v>
      </c>
      <c r="C200" s="345">
        <v>189</v>
      </c>
      <c r="D200" s="149">
        <v>226561</v>
      </c>
      <c r="E200" s="149">
        <v>141290</v>
      </c>
      <c r="F200" s="148">
        <f t="shared" si="2"/>
        <v>62.362895643998748</v>
      </c>
    </row>
    <row r="201" spans="1:6" s="8" customFormat="1" x14ac:dyDescent="0.2">
      <c r="A201" s="145">
        <v>3295</v>
      </c>
      <c r="B201" s="146" t="s">
        <v>3585</v>
      </c>
      <c r="C201" s="345">
        <v>190</v>
      </c>
      <c r="D201" s="149">
        <v>11794</v>
      </c>
      <c r="E201" s="149">
        <v>29877</v>
      </c>
      <c r="F201" s="148">
        <f t="shared" si="2"/>
        <v>253.32372392742073</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9328</v>
      </c>
      <c r="E203" s="149">
        <v>6493</v>
      </c>
      <c r="F203" s="148">
        <f t="shared" si="2"/>
        <v>69.60763293310464</v>
      </c>
    </row>
    <row r="204" spans="1:6" s="8" customFormat="1" x14ac:dyDescent="0.2">
      <c r="A204" s="145">
        <v>34</v>
      </c>
      <c r="B204" s="151" t="s">
        <v>435</v>
      </c>
      <c r="C204" s="345">
        <v>193</v>
      </c>
      <c r="D204" s="147">
        <f>D205+D210+D218</f>
        <v>19010</v>
      </c>
      <c r="E204" s="147">
        <f>E205+E210+E218</f>
        <v>19114</v>
      </c>
      <c r="F204" s="150">
        <f t="shared" si="2"/>
        <v>100.54708048395582</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19010</v>
      </c>
      <c r="E218" s="147">
        <f>SUM(E219:E222)</f>
        <v>19114</v>
      </c>
      <c r="F218" s="150">
        <f t="shared" si="3"/>
        <v>100.54708048395582</v>
      </c>
    </row>
    <row r="219" spans="1:6" s="8" customFormat="1" x14ac:dyDescent="0.2">
      <c r="A219" s="145">
        <v>3431</v>
      </c>
      <c r="B219" s="151" t="s">
        <v>3587</v>
      </c>
      <c r="C219" s="345">
        <v>208</v>
      </c>
      <c r="D219" s="149">
        <v>18853</v>
      </c>
      <c r="E219" s="149">
        <v>19114</v>
      </c>
      <c r="F219" s="148">
        <f t="shared" si="3"/>
        <v>101.38439505648968</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157</v>
      </c>
      <c r="E221" s="149"/>
      <c r="F221" s="148">
        <f t="shared" si="3"/>
        <v>0</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15599351</v>
      </c>
      <c r="E292" s="147">
        <f>E159-E290+E291</f>
        <v>15904355</v>
      </c>
      <c r="F292" s="150">
        <f t="shared" si="4"/>
        <v>101.95523518895114</v>
      </c>
    </row>
    <row r="293" spans="1:6" s="8" customFormat="1" x14ac:dyDescent="0.2">
      <c r="A293" s="145" t="s">
        <v>1215</v>
      </c>
      <c r="B293" s="146" t="s">
        <v>3441</v>
      </c>
      <c r="C293" s="345">
        <v>282</v>
      </c>
      <c r="D293" s="147">
        <f>IF(D12&gt;=D292,D12-D292,0)</f>
        <v>82338</v>
      </c>
      <c r="E293" s="147">
        <f>IF(E12&gt;=E292,E12-E292,0)</f>
        <v>100018</v>
      </c>
      <c r="F293" s="150">
        <f t="shared" si="4"/>
        <v>121.47246714761107</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14664</v>
      </c>
      <c r="E301" s="147">
        <f>E302+E314+E347+E351</f>
        <v>21450</v>
      </c>
      <c r="F301" s="150">
        <f t="shared" ref="F301:F364" si="5">IF(D301&lt;&gt;0,IF(E301/D301&gt;=100,"&gt;&gt;100",E301/D301*100),"-")</f>
        <v>146.27659574468086</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14664</v>
      </c>
      <c r="E314" s="147">
        <f>E315+E320+E329+E334+E339+E342</f>
        <v>21450</v>
      </c>
      <c r="F314" s="150">
        <f t="shared" si="5"/>
        <v>146.27659574468086</v>
      </c>
    </row>
    <row r="315" spans="1:6" s="8" customFormat="1" x14ac:dyDescent="0.2">
      <c r="A315" s="145">
        <v>721</v>
      </c>
      <c r="B315" s="146" t="s">
        <v>3242</v>
      </c>
      <c r="C315" s="345">
        <v>303</v>
      </c>
      <c r="D315" s="147">
        <f>SUM(D316:D319)</f>
        <v>14664</v>
      </c>
      <c r="E315" s="147">
        <f>SUM(E316:E319)</f>
        <v>21450</v>
      </c>
      <c r="F315" s="150">
        <f t="shared" si="5"/>
        <v>146.27659574468086</v>
      </c>
    </row>
    <row r="316" spans="1:6" s="8" customFormat="1" x14ac:dyDescent="0.2">
      <c r="A316" s="145">
        <v>7211</v>
      </c>
      <c r="B316" s="146" t="s">
        <v>382</v>
      </c>
      <c r="C316" s="345">
        <v>304</v>
      </c>
      <c r="D316" s="149">
        <v>14664</v>
      </c>
      <c r="E316" s="149">
        <v>21450</v>
      </c>
      <c r="F316" s="148">
        <f t="shared" si="5"/>
        <v>146.27659574468086</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96065</v>
      </c>
      <c r="E353" s="147">
        <f>E354+E366+E399+E403+E405</f>
        <v>117976</v>
      </c>
      <c r="F353" s="150">
        <f t="shared" si="5"/>
        <v>122.80851506792277</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96065</v>
      </c>
      <c r="E366" s="147">
        <f>E367+E372+E381+E386+E391+E394</f>
        <v>117976</v>
      </c>
      <c r="F366" s="150">
        <f t="shared" si="6"/>
        <v>122.80851506792277</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96065</v>
      </c>
      <c r="E372" s="147">
        <f>SUM(E373:E380)</f>
        <v>117976</v>
      </c>
      <c r="F372" s="150">
        <f t="shared" si="6"/>
        <v>122.80851506792277</v>
      </c>
    </row>
    <row r="373" spans="1:6" s="8" customFormat="1" x14ac:dyDescent="0.2">
      <c r="A373" s="145">
        <v>4221</v>
      </c>
      <c r="B373" s="146" t="s">
        <v>3941</v>
      </c>
      <c r="C373" s="345">
        <v>361</v>
      </c>
      <c r="D373" s="149">
        <v>17500</v>
      </c>
      <c r="E373" s="149">
        <v>23553</v>
      </c>
      <c r="F373" s="148">
        <f t="shared" si="6"/>
        <v>134.58857142857144</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v>78565</v>
      </c>
      <c r="E376" s="149">
        <v>94423</v>
      </c>
      <c r="F376" s="148">
        <f t="shared" si="6"/>
        <v>120.1845605549545</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81401</v>
      </c>
      <c r="E411" s="147">
        <f>IF(E353&gt;=E301, E353-E301, 0)</f>
        <v>96526</v>
      </c>
      <c r="F411" s="150">
        <f t="shared" si="6"/>
        <v>118.58085281507597</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15696353</v>
      </c>
      <c r="E415" s="147">
        <f>E12+E301</f>
        <v>16025823</v>
      </c>
      <c r="F415" s="150">
        <f t="shared" si="6"/>
        <v>102.09902262009524</v>
      </c>
    </row>
    <row r="416" spans="1:6" s="8" customFormat="1" x14ac:dyDescent="0.2">
      <c r="A416" s="145" t="s">
        <v>1215</v>
      </c>
      <c r="B416" s="146" t="s">
        <v>1993</v>
      </c>
      <c r="C416" s="345">
        <v>404</v>
      </c>
      <c r="D416" s="147">
        <f>D292+D353</f>
        <v>15695416</v>
      </c>
      <c r="E416" s="147">
        <f>E292+E353</f>
        <v>16022331</v>
      </c>
      <c r="F416" s="150">
        <f t="shared" si="6"/>
        <v>102.08286929126314</v>
      </c>
    </row>
    <row r="417" spans="1:6" s="8" customFormat="1" x14ac:dyDescent="0.2">
      <c r="A417" s="145" t="s">
        <v>1215</v>
      </c>
      <c r="B417" s="146" t="s">
        <v>1994</v>
      </c>
      <c r="C417" s="345">
        <v>405</v>
      </c>
      <c r="D417" s="147">
        <f>IF(D415&gt;=D416,D415-D416,0)</f>
        <v>937</v>
      </c>
      <c r="E417" s="147">
        <f>IF(E415&gt;=E416,E415-E416,0)</f>
        <v>3492</v>
      </c>
      <c r="F417" s="150">
        <f t="shared" si="6"/>
        <v>372.67876200640342</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15696353</v>
      </c>
      <c r="E642" s="147">
        <f>E415+E423</f>
        <v>16025823</v>
      </c>
      <c r="F642" s="148">
        <f t="shared" si="10"/>
        <v>102.09902262009524</v>
      </c>
    </row>
    <row r="643" spans="1:6" s="8" customFormat="1" x14ac:dyDescent="0.2">
      <c r="A643" s="145" t="s">
        <v>1215</v>
      </c>
      <c r="B643" s="146" t="s">
        <v>1246</v>
      </c>
      <c r="C643" s="345">
        <v>630</v>
      </c>
      <c r="D643" s="147">
        <f>D416+D531</f>
        <v>15695416</v>
      </c>
      <c r="E643" s="147">
        <f>E416+E531</f>
        <v>16022331</v>
      </c>
      <c r="F643" s="148">
        <f t="shared" si="10"/>
        <v>102.08286929126314</v>
      </c>
    </row>
    <row r="644" spans="1:6" s="8" customFormat="1" x14ac:dyDescent="0.2">
      <c r="A644" s="145" t="s">
        <v>1215</v>
      </c>
      <c r="B644" s="146" t="s">
        <v>1247</v>
      </c>
      <c r="C644" s="345">
        <v>631</v>
      </c>
      <c r="D644" s="147">
        <f>IF(D642&gt;=D643,D642-D643,0)</f>
        <v>937</v>
      </c>
      <c r="E644" s="147">
        <f>IF(E642&gt;=E643,E642-E643,0)</f>
        <v>3492</v>
      </c>
      <c r="F644" s="148">
        <f t="shared" si="10"/>
        <v>372.67876200640342</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937</v>
      </c>
      <c r="E648" s="147">
        <f>IF(E644+E646-E645-E647&gt;=0,E644+E646-E645-E647,0)</f>
        <v>3492</v>
      </c>
      <c r="F648" s="148">
        <f t="shared" si="10"/>
        <v>372.67876200640342</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953273</v>
      </c>
      <c r="E650" s="158">
        <v>955874</v>
      </c>
      <c r="F650" s="159">
        <f t="shared" si="10"/>
        <v>100.27284943557618</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49137</v>
      </c>
      <c r="E652" s="149">
        <v>152583</v>
      </c>
      <c r="F652" s="148">
        <f t="shared" ref="F652:F677" si="11">IF(D652&lt;&gt;0,IF(E652/D652&gt;=100,"&gt;&gt;100",E652/D652*100),"-")</f>
        <v>310.52567311801693</v>
      </c>
    </row>
    <row r="653" spans="1:6" s="8" customFormat="1" x14ac:dyDescent="0.2">
      <c r="A653" s="145" t="s">
        <v>1208</v>
      </c>
      <c r="B653" s="146" t="s">
        <v>2750</v>
      </c>
      <c r="C653" s="345">
        <v>639</v>
      </c>
      <c r="D653" s="149">
        <v>15580279</v>
      </c>
      <c r="E653" s="149">
        <v>18324986</v>
      </c>
      <c r="F653" s="148">
        <f t="shared" si="11"/>
        <v>117.616545891123</v>
      </c>
    </row>
    <row r="654" spans="1:6" s="8" customFormat="1" x14ac:dyDescent="0.2">
      <c r="A654" s="145" t="s">
        <v>1209</v>
      </c>
      <c r="B654" s="146" t="s">
        <v>3586</v>
      </c>
      <c r="C654" s="345">
        <v>640</v>
      </c>
      <c r="D654" s="149">
        <v>15476833</v>
      </c>
      <c r="E654" s="149">
        <v>18469254</v>
      </c>
      <c r="F654" s="148">
        <f t="shared" si="11"/>
        <v>119.33484066152293</v>
      </c>
    </row>
    <row r="655" spans="1:6" s="8" customFormat="1" x14ac:dyDescent="0.2">
      <c r="A655" s="145">
        <v>11</v>
      </c>
      <c r="B655" s="146" t="s">
        <v>181</v>
      </c>
      <c r="C655" s="345">
        <v>641</v>
      </c>
      <c r="D655" s="147">
        <f>+D652+D653-D654</f>
        <v>152583</v>
      </c>
      <c r="E655" s="147">
        <f>+E652+E653-E654</f>
        <v>8315</v>
      </c>
      <c r="F655" s="150">
        <f t="shared" si="11"/>
        <v>5.4494930627920537</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108</v>
      </c>
      <c r="E657" s="149">
        <v>112</v>
      </c>
      <c r="F657" s="148">
        <f t="shared" si="11"/>
        <v>103.7037037037037</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97</v>
      </c>
      <c r="E659" s="149">
        <v>94</v>
      </c>
      <c r="F659" s="148">
        <f t="shared" si="11"/>
        <v>96.907216494845358</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v>11902926</v>
      </c>
      <c r="E679" s="149">
        <v>12256199</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v>292500</v>
      </c>
      <c r="F682" s="148"/>
    </row>
    <row r="683" spans="1:6" s="8" customFormat="1" x14ac:dyDescent="0.2">
      <c r="A683" s="152">
        <v>63812</v>
      </c>
      <c r="B683" s="163" t="s">
        <v>3138</v>
      </c>
      <c r="C683" s="345">
        <v>669</v>
      </c>
      <c r="D683" s="149">
        <v>736909</v>
      </c>
      <c r="E683" s="149">
        <v>108084</v>
      </c>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34078</v>
      </c>
      <c r="E701" s="149">
        <v>79516</v>
      </c>
      <c r="F701" s="148">
        <f>IF(D701&lt;&gt;0,IF(E701/D701&gt;=100,"&gt;&gt;100",E701/D701*100),"-")</f>
        <v>233.33528962967313</v>
      </c>
    </row>
    <row r="702" spans="1:6" s="8" customFormat="1" x14ac:dyDescent="0.2">
      <c r="A702" s="145">
        <v>31215</v>
      </c>
      <c r="B702" s="146" t="s">
        <v>1641</v>
      </c>
      <c r="C702" s="345">
        <v>688</v>
      </c>
      <c r="D702" s="149">
        <v>45177</v>
      </c>
      <c r="E702" s="149">
        <v>24791</v>
      </c>
      <c r="F702" s="148">
        <f>IF(D702&lt;&gt;0,IF(E702/D702&gt;=100,"&gt;&gt;100",E702/D702*100),"-")</f>
        <v>54.875268388781905</v>
      </c>
    </row>
    <row r="703" spans="1:6" s="8" customFormat="1" x14ac:dyDescent="0.2">
      <c r="A703" s="145">
        <v>32121</v>
      </c>
      <c r="B703" s="146" t="s">
        <v>3797</v>
      </c>
      <c r="C703" s="345">
        <v>689</v>
      </c>
      <c r="D703" s="149">
        <v>220040</v>
      </c>
      <c r="E703" s="149">
        <v>283906</v>
      </c>
      <c r="F703" s="148">
        <f>IF(D703&lt;&gt;0,IF(E703/D703&gt;=100,"&gt;&gt;100",E703/D703*100),"-")</f>
        <v>129.02472277767677</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37624</v>
      </c>
      <c r="E705" s="149"/>
      <c r="F705" s="148">
        <f>IF(D705&lt;&gt;0,IF(E705/D705&gt;=100,"&gt;&gt;100",E705/D705*100),"-")</f>
        <v>0</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275747</v>
      </c>
      <c r="E707" s="149">
        <v>350226</v>
      </c>
      <c r="F707" s="148">
        <f>IF(D707&lt;&gt;0,IF(E707/D707&gt;=100,"&gt;&gt;100",E707/D707*100),"-")</f>
        <v>127.0099040062086</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JELENA KRALJIĆ</v>
      </c>
      <c r="D995" s="293"/>
      <c r="E995" s="293"/>
    </row>
    <row r="996" spans="1:5" ht="15" customHeight="1" x14ac:dyDescent="0.2">
      <c r="A996" s="291" t="str">
        <f>IF(RefStr!H27="","Telefon za kontakt: _________________","Telefon za kontakt: " &amp; RefStr!H27)</f>
        <v>Telefon za kontakt: 041/302-126</v>
      </c>
      <c r="C996" s="292"/>
    </row>
    <row r="997" spans="1:5" ht="15" customHeight="1" x14ac:dyDescent="0.2">
      <c r="A997" s="291" t="str">
        <f>IF(RefStr!H33="","Odgovorna osoba: _____________________________","Odgovorna osoba: " &amp; RefStr!H33)</f>
        <v>Odgovorna osoba: JANJA BANIĆ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57" activePane="bottomLeft" state="frozen"/>
      <selection pane="bottomLeft" activeCell="E267" sqref="E26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19239</v>
      </c>
      <c r="C4" s="429"/>
      <c r="D4" s="429"/>
      <c r="E4" s="430">
        <f>SUM(Skriveni!G977:G1286)</f>
        <v>15793912.286999997</v>
      </c>
      <c r="F4" s="431"/>
    </row>
    <row r="5" spans="1:6" ht="15" customHeight="1" x14ac:dyDescent="0.2">
      <c r="B5" s="428" t="str">
        <f>"Naziv: "&amp;IF(RefStr!B10&lt;&gt;"",RefStr!B10,"_______________________________________")</f>
        <v>Naziv: PRVA GIMNAZIJA VARAŽDIN</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8531 Opće srednje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3982560</v>
      </c>
      <c r="E12" s="96">
        <f>E13+E74</f>
        <v>3613983</v>
      </c>
      <c r="F12" s="123">
        <f t="shared" ref="F12:F75" si="0">IF(D12&gt;0,IF(E12/D12&gt;=100,"&gt;&gt;100",E12/D12*100),"-")</f>
        <v>90.745224177413519</v>
      </c>
    </row>
    <row r="13" spans="1:6" s="3" customFormat="1" x14ac:dyDescent="0.2">
      <c r="A13" s="132">
        <v>0</v>
      </c>
      <c r="B13" s="314" t="s">
        <v>521</v>
      </c>
      <c r="C13" s="303">
        <v>2</v>
      </c>
      <c r="D13" s="97">
        <f>D14+D18+D57+D58+D62+D69</f>
        <v>2670374</v>
      </c>
      <c r="E13" s="97">
        <f>E14+E18+E57+E58+E62+E69</f>
        <v>2522360</v>
      </c>
      <c r="F13" s="124">
        <f t="shared" si="0"/>
        <v>94.457180904247878</v>
      </c>
    </row>
    <row r="14" spans="1:6" s="3" customFormat="1" x14ac:dyDescent="0.2">
      <c r="A14" s="132" t="s">
        <v>1564</v>
      </c>
      <c r="B14" s="314" t="s">
        <v>3259</v>
      </c>
      <c r="C14" s="303">
        <v>3</v>
      </c>
      <c r="D14" s="97">
        <f>D15+D16-D17</f>
        <v>244681</v>
      </c>
      <c r="E14" s="97">
        <f>E15+E16-E17</f>
        <v>244681</v>
      </c>
      <c r="F14" s="124">
        <f t="shared" si="0"/>
        <v>100</v>
      </c>
    </row>
    <row r="15" spans="1:6" s="3" customFormat="1" x14ac:dyDescent="0.2">
      <c r="A15" s="132" t="s">
        <v>3260</v>
      </c>
      <c r="B15" s="314" t="s">
        <v>3261</v>
      </c>
      <c r="C15" s="303">
        <v>4</v>
      </c>
      <c r="D15" s="94">
        <v>244681</v>
      </c>
      <c r="E15" s="94">
        <v>244681</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2425693</v>
      </c>
      <c r="E18" s="97">
        <f>E19+E25+E35+E41+E47+E51</f>
        <v>2277679</v>
      </c>
      <c r="F18" s="124">
        <f t="shared" si="0"/>
        <v>93.898073663897293</v>
      </c>
    </row>
    <row r="19" spans="1:6" s="3" customFormat="1" x14ac:dyDescent="0.2">
      <c r="A19" s="315" t="s">
        <v>362</v>
      </c>
      <c r="B19" s="314" t="s">
        <v>3928</v>
      </c>
      <c r="C19" s="303">
        <v>8</v>
      </c>
      <c r="D19" s="97">
        <f>SUM(D20:D23)-D24</f>
        <v>1482651</v>
      </c>
      <c r="E19" s="97">
        <f>SUM(E20:E23)-E24</f>
        <v>1459394</v>
      </c>
      <c r="F19" s="124">
        <f t="shared" si="0"/>
        <v>98.431390799318251</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30316487</v>
      </c>
      <c r="E21" s="94">
        <v>30316487</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28833836</v>
      </c>
      <c r="E24" s="94">
        <v>28857093</v>
      </c>
      <c r="F24" s="125">
        <f t="shared" si="0"/>
        <v>100.08065870944122</v>
      </c>
    </row>
    <row r="25" spans="1:6" s="3" customFormat="1" x14ac:dyDescent="0.2">
      <c r="A25" s="315" t="s">
        <v>1156</v>
      </c>
      <c r="B25" s="314" t="s">
        <v>1261</v>
      </c>
      <c r="C25" s="303">
        <v>14</v>
      </c>
      <c r="D25" s="97">
        <f>SUM(D26:D33)-D34</f>
        <v>583844</v>
      </c>
      <c r="E25" s="97">
        <f>SUM(E26:E33)-E34</f>
        <v>459087</v>
      </c>
      <c r="F25" s="124">
        <f t="shared" si="0"/>
        <v>78.631792054041838</v>
      </c>
    </row>
    <row r="26" spans="1:6" s="3" customFormat="1" x14ac:dyDescent="0.2">
      <c r="A26" s="132" t="s">
        <v>1157</v>
      </c>
      <c r="B26" s="314" t="s">
        <v>3941</v>
      </c>
      <c r="C26" s="303">
        <v>15</v>
      </c>
      <c r="D26" s="94">
        <v>3849429</v>
      </c>
      <c r="E26" s="94">
        <v>3415553</v>
      </c>
      <c r="F26" s="125">
        <f t="shared" si="0"/>
        <v>88.728821859034156</v>
      </c>
    </row>
    <row r="27" spans="1:6" s="3" customFormat="1" x14ac:dyDescent="0.2">
      <c r="A27" s="132" t="s">
        <v>1158</v>
      </c>
      <c r="B27" s="314" t="s">
        <v>3965</v>
      </c>
      <c r="C27" s="303">
        <v>16</v>
      </c>
      <c r="D27" s="94"/>
      <c r="E27" s="94"/>
      <c r="F27" s="125" t="str">
        <f t="shared" si="0"/>
        <v>-</v>
      </c>
    </row>
    <row r="28" spans="1:6" s="3" customFormat="1" x14ac:dyDescent="0.2">
      <c r="A28" s="132" t="s">
        <v>1159</v>
      </c>
      <c r="B28" s="314" t="s">
        <v>3943</v>
      </c>
      <c r="C28" s="303">
        <v>17</v>
      </c>
      <c r="D28" s="94"/>
      <c r="E28" s="94"/>
      <c r="F28" s="125" t="str">
        <f t="shared" si="0"/>
        <v>-</v>
      </c>
    </row>
    <row r="29" spans="1:6" s="3" customFormat="1" x14ac:dyDescent="0.2">
      <c r="A29" s="132" t="s">
        <v>1160</v>
      </c>
      <c r="B29" s="314" t="s">
        <v>3944</v>
      </c>
      <c r="C29" s="303">
        <v>18</v>
      </c>
      <c r="D29" s="94">
        <v>728125</v>
      </c>
      <c r="E29" s="94">
        <v>987062</v>
      </c>
      <c r="F29" s="125">
        <f t="shared" si="0"/>
        <v>135.56216309012876</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c r="E32" s="94"/>
      <c r="F32" s="125" t="str">
        <f t="shared" si="0"/>
        <v>-</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3993710</v>
      </c>
      <c r="E34" s="94">
        <v>3943528</v>
      </c>
      <c r="F34" s="125">
        <f t="shared" si="0"/>
        <v>98.743474113042765</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359198</v>
      </c>
      <c r="E41" s="97">
        <f>SUM(E42:E45)-E46</f>
        <v>359198</v>
      </c>
      <c r="F41" s="124">
        <f t="shared" si="0"/>
        <v>100</v>
      </c>
    </row>
    <row r="42" spans="1:6" s="3" customFormat="1" x14ac:dyDescent="0.2">
      <c r="A42" s="132" t="s">
        <v>2878</v>
      </c>
      <c r="B42" s="314" t="s">
        <v>2886</v>
      </c>
      <c r="C42" s="303">
        <v>31</v>
      </c>
      <c r="D42" s="94">
        <v>359002</v>
      </c>
      <c r="E42" s="94">
        <v>359002</v>
      </c>
      <c r="F42" s="125">
        <f t="shared" si="0"/>
        <v>100</v>
      </c>
    </row>
    <row r="43" spans="1:6" s="3" customFormat="1" x14ac:dyDescent="0.2">
      <c r="A43" s="132" t="s">
        <v>2879</v>
      </c>
      <c r="B43" s="314" t="s">
        <v>2884</v>
      </c>
      <c r="C43" s="303">
        <v>32</v>
      </c>
      <c r="D43" s="94">
        <v>196</v>
      </c>
      <c r="E43" s="94">
        <v>196</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186535</v>
      </c>
      <c r="E60" s="94">
        <v>183534</v>
      </c>
      <c r="F60" s="125">
        <f t="shared" si="0"/>
        <v>98.391186640576834</v>
      </c>
    </row>
    <row r="61" spans="1:6" s="3" customFormat="1" x14ac:dyDescent="0.2">
      <c r="A61" s="132" t="s">
        <v>456</v>
      </c>
      <c r="B61" s="314" t="s">
        <v>617</v>
      </c>
      <c r="C61" s="303">
        <v>50</v>
      </c>
      <c r="D61" s="94">
        <v>186535</v>
      </c>
      <c r="E61" s="94">
        <v>183534</v>
      </c>
      <c r="F61" s="125">
        <f t="shared" si="0"/>
        <v>98.391186640576834</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1312186</v>
      </c>
      <c r="E74" s="97">
        <f>E75+E84+E92+E123+E139+E151+E168+E169</f>
        <v>1091623</v>
      </c>
      <c r="F74" s="124">
        <f t="shared" si="0"/>
        <v>83.191178689606502</v>
      </c>
    </row>
    <row r="75" spans="1:6" s="3" customFormat="1" x14ac:dyDescent="0.2">
      <c r="A75" s="272" t="s">
        <v>2744</v>
      </c>
      <c r="B75" s="314" t="s">
        <v>322</v>
      </c>
      <c r="C75" s="303">
        <v>64</v>
      </c>
      <c r="D75" s="97">
        <f>+D76+D81+D82+D83</f>
        <v>152583</v>
      </c>
      <c r="E75" s="97">
        <f>+E76+E81+E82+E83</f>
        <v>8315</v>
      </c>
      <c r="F75" s="124">
        <f t="shared" si="0"/>
        <v>5.4494930627920537</v>
      </c>
    </row>
    <row r="76" spans="1:6" s="3" customFormat="1" x14ac:dyDescent="0.2">
      <c r="A76" s="132" t="s">
        <v>3429</v>
      </c>
      <c r="B76" s="317" t="s">
        <v>1885</v>
      </c>
      <c r="C76" s="303">
        <v>65</v>
      </c>
      <c r="D76" s="97">
        <f>SUM(D77:D80)</f>
        <v>152583</v>
      </c>
      <c r="E76" s="97">
        <f>SUM(E77:E80)</f>
        <v>8315</v>
      </c>
      <c r="F76" s="124">
        <f t="shared" ref="F76:F139" si="1">IF(D76&gt;0,IF(E76/D76&gt;=100,"&gt;&gt;100",E76/D76*100),"-")</f>
        <v>5.4494930627920537</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152583</v>
      </c>
      <c r="E78" s="94">
        <v>8315</v>
      </c>
      <c r="F78" s="125">
        <f t="shared" si="1"/>
        <v>5.4494930627920537</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122089</v>
      </c>
      <c r="E151" s="97">
        <f>SUM(E152:E154)+SUM(E162:E166)-E167</f>
        <v>71767</v>
      </c>
      <c r="F151" s="124">
        <f t="shared" si="2"/>
        <v>58.782527500430014</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122089</v>
      </c>
      <c r="E164" s="94">
        <v>71767</v>
      </c>
      <c r="F164" s="125">
        <f t="shared" si="2"/>
        <v>58.782527500430014</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v>84241</v>
      </c>
      <c r="E168" s="94">
        <v>55667</v>
      </c>
      <c r="F168" s="125">
        <f t="shared" si="2"/>
        <v>66.080649564938682</v>
      </c>
    </row>
    <row r="169" spans="1:6" s="3" customFormat="1" x14ac:dyDescent="0.2">
      <c r="A169" s="132" t="s">
        <v>3810</v>
      </c>
      <c r="B169" s="314" t="s">
        <v>4238</v>
      </c>
      <c r="C169" s="303">
        <v>158</v>
      </c>
      <c r="D169" s="97">
        <f>SUM(D170:D172)</f>
        <v>953273</v>
      </c>
      <c r="E169" s="97">
        <f>SUM(E170:E172)</f>
        <v>955874</v>
      </c>
      <c r="F169" s="124">
        <f t="shared" si="2"/>
        <v>100.27284943557618</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953273</v>
      </c>
      <c r="E172" s="94">
        <v>955874</v>
      </c>
      <c r="F172" s="125">
        <f t="shared" si="2"/>
        <v>100.27284943557618</v>
      </c>
    </row>
    <row r="173" spans="1:6" s="3" customFormat="1" x14ac:dyDescent="0.2">
      <c r="A173" s="272"/>
      <c r="B173" s="314" t="s">
        <v>1068</v>
      </c>
      <c r="C173" s="303">
        <v>162</v>
      </c>
      <c r="D173" s="97">
        <f>D174+D234</f>
        <v>3982560</v>
      </c>
      <c r="E173" s="97">
        <f>E174+E234</f>
        <v>3613983</v>
      </c>
      <c r="F173" s="124">
        <f t="shared" si="2"/>
        <v>90.745224177413519</v>
      </c>
    </row>
    <row r="174" spans="1:6" s="3" customFormat="1" x14ac:dyDescent="0.2">
      <c r="A174" s="272" t="s">
        <v>3813</v>
      </c>
      <c r="B174" s="314" t="s">
        <v>1145</v>
      </c>
      <c r="C174" s="303">
        <v>163</v>
      </c>
      <c r="D174" s="97">
        <f>D175+D186+D187+D203+D231</f>
        <v>1227008</v>
      </c>
      <c r="E174" s="97">
        <f>E175+E186+E187+E203+E231</f>
        <v>1032464</v>
      </c>
      <c r="F174" s="124">
        <f t="shared" si="2"/>
        <v>84.144846651366578</v>
      </c>
    </row>
    <row r="175" spans="1:6" s="3" customFormat="1" x14ac:dyDescent="0.2">
      <c r="A175" s="272" t="s">
        <v>1181</v>
      </c>
      <c r="B175" s="314" t="s">
        <v>1547</v>
      </c>
      <c r="C175" s="303">
        <v>164</v>
      </c>
      <c r="D175" s="97">
        <f>SUM(D176:D178)+SUM(D182:D185)</f>
        <v>1227008</v>
      </c>
      <c r="E175" s="97">
        <f>SUM(E176:E178)+SUM(E182:E185)</f>
        <v>1032464</v>
      </c>
      <c r="F175" s="124">
        <f t="shared" si="2"/>
        <v>84.144846651366578</v>
      </c>
    </row>
    <row r="176" spans="1:6" s="3" customFormat="1" x14ac:dyDescent="0.2">
      <c r="A176" s="272" t="s">
        <v>1182</v>
      </c>
      <c r="B176" s="314" t="s">
        <v>1183</v>
      </c>
      <c r="C176" s="303">
        <v>165</v>
      </c>
      <c r="D176" s="94">
        <v>953273</v>
      </c>
      <c r="E176" s="94">
        <v>955874</v>
      </c>
      <c r="F176" s="125">
        <f t="shared" si="2"/>
        <v>100.27284943557618</v>
      </c>
    </row>
    <row r="177" spans="1:6" s="3" customFormat="1" x14ac:dyDescent="0.2">
      <c r="A177" s="272" t="s">
        <v>1184</v>
      </c>
      <c r="B177" s="314" t="s">
        <v>1185</v>
      </c>
      <c r="C177" s="303">
        <v>166</v>
      </c>
      <c r="D177" s="94">
        <v>177148</v>
      </c>
      <c r="E177" s="94">
        <v>7541</v>
      </c>
      <c r="F177" s="125">
        <f t="shared" si="2"/>
        <v>4.2568925418294308</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96587</v>
      </c>
      <c r="E185" s="94">
        <v>69049</v>
      </c>
      <c r="F185" s="125">
        <f t="shared" si="2"/>
        <v>71.48891672792405</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2755552</v>
      </c>
      <c r="E234" s="97">
        <f>+E235+E243-E247+E251+E252+E253</f>
        <v>2581519</v>
      </c>
      <c r="F234" s="124">
        <f t="shared" si="3"/>
        <v>93.684278141004057</v>
      </c>
    </row>
    <row r="235" spans="1:6" s="3" customFormat="1" x14ac:dyDescent="0.2">
      <c r="A235" s="132" t="s">
        <v>1279</v>
      </c>
      <c r="B235" s="314" t="s">
        <v>3395</v>
      </c>
      <c r="C235" s="303">
        <v>224</v>
      </c>
      <c r="D235" s="97">
        <f>D236-D239</f>
        <v>2670374</v>
      </c>
      <c r="E235" s="97">
        <f>E236-E239</f>
        <v>2522360</v>
      </c>
      <c r="F235" s="124">
        <f t="shared" si="3"/>
        <v>94.457180904247878</v>
      </c>
    </row>
    <row r="236" spans="1:6" s="3" customFormat="1" x14ac:dyDescent="0.2">
      <c r="A236" s="132" t="s">
        <v>1280</v>
      </c>
      <c r="B236" s="314" t="s">
        <v>3396</v>
      </c>
      <c r="C236" s="303">
        <v>225</v>
      </c>
      <c r="D236" s="97">
        <f>SUM(D237:D238)</f>
        <v>2670374</v>
      </c>
      <c r="E236" s="97">
        <f>SUM(E237:E238)</f>
        <v>2522360</v>
      </c>
      <c r="F236" s="124">
        <f t="shared" si="3"/>
        <v>94.457180904247878</v>
      </c>
    </row>
    <row r="237" spans="1:6" s="3" customFormat="1" x14ac:dyDescent="0.2">
      <c r="A237" s="132" t="s">
        <v>1281</v>
      </c>
      <c r="B237" s="314" t="s">
        <v>1282</v>
      </c>
      <c r="C237" s="303">
        <v>226</v>
      </c>
      <c r="D237" s="94">
        <v>2670374</v>
      </c>
      <c r="E237" s="94">
        <v>2522360</v>
      </c>
      <c r="F237" s="125">
        <f t="shared" si="3"/>
        <v>94.457180904247878</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82338</v>
      </c>
      <c r="E243" s="97">
        <f>SUM(E244:E246)</f>
        <v>100018</v>
      </c>
      <c r="F243" s="124">
        <f t="shared" si="3"/>
        <v>121.47246714761107</v>
      </c>
    </row>
    <row r="244" spans="1:6" s="3" customFormat="1" x14ac:dyDescent="0.2">
      <c r="A244" s="132" t="s">
        <v>2861</v>
      </c>
      <c r="B244" s="314" t="s">
        <v>4121</v>
      </c>
      <c r="C244" s="303">
        <v>233</v>
      </c>
      <c r="D244" s="94">
        <v>82338</v>
      </c>
      <c r="E244" s="94">
        <v>100018</v>
      </c>
      <c r="F244" s="125">
        <f t="shared" si="3"/>
        <v>121.47246714761107</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81401</v>
      </c>
      <c r="E247" s="97">
        <f>SUM(E248:E250)</f>
        <v>96526</v>
      </c>
      <c r="F247" s="124">
        <f t="shared" si="3"/>
        <v>118.58085281507597</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81401</v>
      </c>
      <c r="E249" s="94">
        <v>96526</v>
      </c>
      <c r="F249" s="125">
        <f t="shared" si="3"/>
        <v>118.58085281507597</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v>84241</v>
      </c>
      <c r="E252" s="94">
        <v>55667</v>
      </c>
      <c r="F252" s="125">
        <f t="shared" si="3"/>
        <v>66.080649564938682</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v>122089</v>
      </c>
      <c r="E261" s="94">
        <v>71767</v>
      </c>
      <c r="F261" s="125">
        <f t="shared" si="4"/>
        <v>58.782527500430014</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v>84241</v>
      </c>
      <c r="E263" s="94">
        <v>55667</v>
      </c>
      <c r="F263" s="125">
        <f t="shared" si="4"/>
        <v>66.080649564938682</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1227008</v>
      </c>
      <c r="E288" s="94">
        <v>1032464</v>
      </c>
      <c r="F288" s="125">
        <f t="shared" si="4"/>
        <v>84.144846651366578</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JELENA KRALJIĆ</v>
      </c>
      <c r="B325" s="291"/>
      <c r="D325" s="293"/>
      <c r="E325" s="293"/>
      <c r="F325" s="291"/>
      <c r="G325" s="307"/>
    </row>
    <row r="326" spans="1:7" s="292" customFormat="1" ht="15" customHeight="1" x14ac:dyDescent="0.2">
      <c r="A326" s="291" t="str">
        <f>IF(RefStr!H27="","Telefon za kontakt: _________________","Telefon za kontakt: " &amp; RefStr!H27)</f>
        <v>Telefon za kontakt: 041/302-126</v>
      </c>
      <c r="B326" s="291"/>
      <c r="F326" s="291"/>
      <c r="G326" s="307"/>
    </row>
    <row r="327" spans="1:7" s="292" customFormat="1" ht="15" customHeight="1" x14ac:dyDescent="0.2">
      <c r="A327" s="291" t="str">
        <f>IF(RefStr!H33="","Odgovorna osoba: _____________________________","Odgovorna osoba: " &amp; RefStr!H33)</f>
        <v>Odgovorna osoba: JANJA BANIĆ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65" activePane="bottomLeft" state="frozen"/>
      <selection pane="bottomLeft" activeCell="B84" sqref="B8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19239</v>
      </c>
      <c r="C4" s="429"/>
      <c r="D4" s="429"/>
      <c r="E4" s="430">
        <f>SUM(Skriveni!G1287:G1423)</f>
        <v>22772017.206</v>
      </c>
      <c r="F4" s="431"/>
    </row>
    <row r="5" spans="1:6" ht="15" customHeight="1" x14ac:dyDescent="0.2">
      <c r="B5" s="428" t="str">
        <f>"Naziv: "&amp;IF(RefStr!B10&lt;&gt;"",RefStr!B10,"_______________________________________")</f>
        <v>Naziv: PRVA GIMNAZIJA VARAŽDIN</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8531 Opće srednje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15695416</v>
      </c>
      <c r="E121" s="97">
        <f>E122+E125+E128+E129+SUM(E132:E135)</f>
        <v>16022331</v>
      </c>
      <c r="F121" s="125">
        <f t="shared" si="1"/>
        <v>102.08286929126314</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15695416</v>
      </c>
      <c r="E125" s="97">
        <f>SUM(E126:E127)</f>
        <v>16022331</v>
      </c>
      <c r="F125" s="125">
        <f t="shared" si="1"/>
        <v>102.08286929126314</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v>15695416</v>
      </c>
      <c r="E127" s="94">
        <v>16022331</v>
      </c>
      <c r="F127" s="125">
        <f t="shared" si="1"/>
        <v>102.08286929126314</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15695416</v>
      </c>
      <c r="E148" s="107">
        <f>E12+E29+E35+E42+E82+E89+E96+E114+E121+E136</f>
        <v>16022331</v>
      </c>
      <c r="F148" s="126">
        <f t="shared" si="2"/>
        <v>102.08286929126314</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JELENA KRALJIĆ</v>
      </c>
      <c r="B151" s="291"/>
      <c r="D151" s="293"/>
      <c r="E151" s="293"/>
      <c r="F151" s="291"/>
      <c r="G151" s="307"/>
    </row>
    <row r="152" spans="1:7" s="292" customFormat="1" ht="15" customHeight="1" x14ac:dyDescent="0.2">
      <c r="A152" s="291" t="str">
        <f>IF(RefStr!H27="","Telefon za kontakt: _________________","Telefon za kontakt: " &amp; RefStr!H27)</f>
        <v>Telefon za kontakt: 041/302-126</v>
      </c>
      <c r="B152" s="291"/>
      <c r="E152" s="291"/>
      <c r="F152" s="291"/>
      <c r="G152" s="307"/>
    </row>
    <row r="153" spans="1:7" s="292" customFormat="1" ht="15" customHeight="1" x14ac:dyDescent="0.2">
      <c r="A153" s="291" t="str">
        <f>IF(RefStr!H33="","Odgovorna osoba: _____________________________","Odgovorna osoba: " &amp; RefStr!H33)</f>
        <v>Odgovorna osoba: JANJA BANIĆ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6"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19239</v>
      </c>
      <c r="C4" s="450"/>
      <c r="D4" s="430">
        <f>SUM(Skriveni!G1424:G1467)</f>
        <v>0</v>
      </c>
      <c r="E4" s="431"/>
    </row>
    <row r="5" spans="1:6" ht="15" customHeight="1" x14ac:dyDescent="0.2">
      <c r="B5" s="428" t="str">
        <f>"Naziv: "&amp;IF(RefStr!B10&lt;&gt;"",RefStr!B10,"_______________________________________")</f>
        <v>Naziv: PRVA GIMNAZIJA VARAŽDIN</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8531 Opće srednje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JELENA KRALJIĆ</v>
      </c>
      <c r="B59" s="291"/>
      <c r="D59" s="293"/>
      <c r="E59" s="293"/>
      <c r="F59" s="291"/>
      <c r="G59" s="307"/>
    </row>
    <row r="60" spans="1:7" s="292" customFormat="1" ht="15" customHeight="1" x14ac:dyDescent="0.2">
      <c r="A60" s="291" t="str">
        <f>IF(RefStr!H27="","Telefon za kontakt: _________________","Telefon za kontakt: " &amp; RefStr!H27)</f>
        <v>Telefon za kontakt: 041/302-126</v>
      </c>
      <c r="B60" s="291"/>
      <c r="F60" s="291"/>
      <c r="G60" s="307"/>
    </row>
    <row r="61" spans="1:7" s="292" customFormat="1" ht="15" customHeight="1" x14ac:dyDescent="0.2">
      <c r="A61" s="291" t="str">
        <f>IF(RefStr!H33="","Odgovorna osoba: _____________________________","Odgovorna osoba: " &amp; RefStr!H33)</f>
        <v>Odgovorna osoba: JANJA BANIĆ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0"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19239</v>
      </c>
      <c r="C4" s="430">
        <f>SUM(Skriveni!G1468:G1561)</f>
        <v>314914.26500000001</v>
      </c>
      <c r="D4" s="431"/>
    </row>
    <row r="5" spans="1:5" s="23" customFormat="1" ht="15" customHeight="1" x14ac:dyDescent="0.2">
      <c r="B5" s="98" t="str">
        <f>"Naziv: "&amp;IF(RefStr!B10&lt;&gt;"",RefStr!B10,"_______________________________________")</f>
        <v>Naziv: PRVA GIMNAZIJA VARAŽDIN</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8531 Opće srednje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1227008</v>
      </c>
    </row>
    <row r="13" spans="1:5" s="2" customFormat="1" x14ac:dyDescent="0.2">
      <c r="A13" s="270"/>
      <c r="B13" s="271" t="s">
        <v>2062</v>
      </c>
      <c r="C13" s="264">
        <v>2</v>
      </c>
      <c r="D13" s="140">
        <f>D14+D15+D23+D24</f>
        <v>1032464</v>
      </c>
    </row>
    <row r="14" spans="1:5" s="2" customFormat="1" x14ac:dyDescent="0.2">
      <c r="A14" s="270"/>
      <c r="B14" s="271" t="s">
        <v>4041</v>
      </c>
      <c r="C14" s="264">
        <v>3</v>
      </c>
      <c r="D14" s="141"/>
    </row>
    <row r="15" spans="1:5" s="2" customFormat="1" x14ac:dyDescent="0.2">
      <c r="A15" s="270" t="s">
        <v>1181</v>
      </c>
      <c r="B15" s="271" t="s">
        <v>3078</v>
      </c>
      <c r="C15" s="264">
        <v>4</v>
      </c>
      <c r="D15" s="140">
        <f>SUM(D16:D22)</f>
        <v>1032464</v>
      </c>
    </row>
    <row r="16" spans="1:5" s="2" customFormat="1" x14ac:dyDescent="0.2">
      <c r="A16" s="272" t="s">
        <v>1182</v>
      </c>
      <c r="B16" s="273" t="s">
        <v>1183</v>
      </c>
      <c r="C16" s="264">
        <v>5</v>
      </c>
      <c r="D16" s="141">
        <v>955874</v>
      </c>
    </row>
    <row r="17" spans="1:4" s="2" customFormat="1" x14ac:dyDescent="0.2">
      <c r="A17" s="272" t="s">
        <v>1184</v>
      </c>
      <c r="B17" s="273" t="s">
        <v>1185</v>
      </c>
      <c r="C17" s="264">
        <v>6</v>
      </c>
      <c r="D17" s="141">
        <v>7541</v>
      </c>
    </row>
    <row r="18" spans="1:4" s="2" customFormat="1" x14ac:dyDescent="0.2">
      <c r="A18" s="272" t="s">
        <v>1186</v>
      </c>
      <c r="B18" s="273" t="s">
        <v>1187</v>
      </c>
      <c r="C18" s="264">
        <v>7</v>
      </c>
      <c r="D18" s="141"/>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69049</v>
      </c>
    </row>
    <row r="23" spans="1:4" s="2" customFormat="1" x14ac:dyDescent="0.2">
      <c r="A23" s="270" t="s">
        <v>3033</v>
      </c>
      <c r="B23" s="271" t="s">
        <v>3034</v>
      </c>
      <c r="C23" s="264">
        <v>12</v>
      </c>
      <c r="D23" s="141"/>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1227008</v>
      </c>
    </row>
    <row r="31" spans="1:4" s="2" customFormat="1" x14ac:dyDescent="0.2">
      <c r="A31" s="272"/>
      <c r="B31" s="271" t="s">
        <v>4041</v>
      </c>
      <c r="C31" s="264">
        <v>20</v>
      </c>
      <c r="D31" s="141"/>
    </row>
    <row r="32" spans="1:4" s="2" customFormat="1" x14ac:dyDescent="0.2">
      <c r="A32" s="270" t="s">
        <v>1181</v>
      </c>
      <c r="B32" s="271" t="s">
        <v>3081</v>
      </c>
      <c r="C32" s="264">
        <v>21</v>
      </c>
      <c r="D32" s="140">
        <f>SUM(D33:D39)</f>
        <v>1227008</v>
      </c>
    </row>
    <row r="33" spans="1:4" s="2" customFormat="1" x14ac:dyDescent="0.2">
      <c r="A33" s="272" t="s">
        <v>1182</v>
      </c>
      <c r="B33" s="273" t="s">
        <v>1183</v>
      </c>
      <c r="C33" s="264">
        <v>22</v>
      </c>
      <c r="D33" s="141">
        <v>953273</v>
      </c>
    </row>
    <row r="34" spans="1:4" s="2" customFormat="1" x14ac:dyDescent="0.2">
      <c r="A34" s="272" t="s">
        <v>1184</v>
      </c>
      <c r="B34" s="273" t="s">
        <v>1185</v>
      </c>
      <c r="C34" s="264">
        <v>23</v>
      </c>
      <c r="D34" s="141">
        <v>177148</v>
      </c>
    </row>
    <row r="35" spans="1:4" s="2" customFormat="1" x14ac:dyDescent="0.2">
      <c r="A35" s="272" t="s">
        <v>1186</v>
      </c>
      <c r="B35" s="273" t="s">
        <v>1187</v>
      </c>
      <c r="C35" s="264">
        <v>24</v>
      </c>
      <c r="D35" s="141"/>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96587</v>
      </c>
    </row>
    <row r="40" spans="1:4" s="2" customFormat="1" x14ac:dyDescent="0.2">
      <c r="A40" s="275" t="s">
        <v>3033</v>
      </c>
      <c r="B40" s="271" t="s">
        <v>3034</v>
      </c>
      <c r="C40" s="264">
        <v>29</v>
      </c>
      <c r="D40" s="141"/>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1032464</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1032464</v>
      </c>
    </row>
    <row r="102" spans="1:5" s="2" customFormat="1" x14ac:dyDescent="0.2">
      <c r="A102" s="272"/>
      <c r="B102" s="280" t="s">
        <v>4041</v>
      </c>
      <c r="C102" s="264">
        <v>91</v>
      </c>
      <c r="D102" s="141"/>
    </row>
    <row r="103" spans="1:5" s="2" customFormat="1" x14ac:dyDescent="0.2">
      <c r="A103" s="272" t="s">
        <v>1181</v>
      </c>
      <c r="B103" s="280" t="s">
        <v>1365</v>
      </c>
      <c r="C103" s="264">
        <v>92</v>
      </c>
      <c r="D103" s="141">
        <v>1032464</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JELENA KRALJIĆ</v>
      </c>
      <c r="B109" s="291"/>
      <c r="C109" s="293"/>
      <c r="D109" s="293"/>
      <c r="E109" s="291"/>
    </row>
    <row r="110" spans="1:5" s="292" customFormat="1" ht="15" customHeight="1" x14ac:dyDescent="0.2">
      <c r="A110" s="291" t="str">
        <f>IF(RefStr!H27="","Telefon za kontakt: _________________","Telefon za kontakt: " &amp; RefStr!H27)</f>
        <v>Telefon za kontakt: 041/302-126</v>
      </c>
      <c r="B110" s="291"/>
      <c r="E110" s="291"/>
    </row>
    <row r="111" spans="1:5" s="292" customFormat="1" ht="15" customHeight="1" x14ac:dyDescent="0.2">
      <c r="A111" s="291" t="str">
        <f>IF(RefStr!H33="","Odgovorna osoba: _____________________________","Odgovorna osoba: " &amp; RefStr!H33)</f>
        <v>Odgovorna osoba: JANJA BANIĆ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A241" sqref="A241"/>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19239</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novi</cp:lastModifiedBy>
  <cp:lastPrinted>2019-01-31T10:23:47Z</cp:lastPrinted>
  <dcterms:created xsi:type="dcterms:W3CDTF">2001-11-21T09:32:18Z</dcterms:created>
  <dcterms:modified xsi:type="dcterms:W3CDTF">2019-01-31T10:27:14Z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